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426"/>
  <workbookPr showInkAnnotation="0" codeName="ThisWorkbook" autoCompressPictures="0"/>
  <mc:AlternateContent xmlns:mc="http://schemas.openxmlformats.org/markup-compatibility/2006">
    <mc:Choice Requires="x15">
      <x15ac:absPath xmlns:x15ac="http://schemas.microsoft.com/office/spreadsheetml/2010/11/ac" url="/Users/dfz/Documents/CoSN Folder/SmartIT Work Folder/SmartIT 2.0/"/>
    </mc:Choice>
  </mc:AlternateContent>
  <bookViews>
    <workbookView xWindow="1100" yWindow="1760" windowWidth="24460" windowHeight="17560"/>
  </bookViews>
  <sheets>
    <sheet name="Intro" sheetId="10" r:id="rId1"/>
    <sheet name="Instructions" sheetId="4" r:id="rId2"/>
    <sheet name="Input" sheetId="1" r:id="rId3"/>
    <sheet name="Cost_Summary" sheetId="2" r:id="rId4"/>
    <sheet name="TCO-All_Data" sheetId="3" r:id="rId5"/>
    <sheet name="TCO-Relevant_Data" sheetId="6" r:id="rId6"/>
    <sheet name="ROI" sheetId="9" r:id="rId7"/>
  </sheets>
  <definedNames>
    <definedName name="_xlnm._FilterDatabase" localSheetId="4" hidden="1">'TCO-All_Data'!$G$4:$G$169</definedName>
    <definedName name="_xlnm._FilterDatabase" localSheetId="5" hidden="1">'TCO-Relevant_Data'!$A$4:$H$144</definedName>
    <definedName name="_xlnm.Criteria" localSheetId="5">'TCO-Relevant_Data'!$G$152</definedName>
    <definedName name="_xlnm.Print_Area" localSheetId="2">Input!$A$7:$I$143</definedName>
    <definedName name="_xlnm.Print_Area" localSheetId="6">ROI!$A:$L</definedName>
    <definedName name="_xlnm.Print_Area" localSheetId="5">'TCO-Relevant_Data'!$A:$G</definedName>
    <definedName name="_xlnm.Print_Titles" localSheetId="2">Input!$7:$7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1" i="1" l="1"/>
  <c r="A1" i="4"/>
  <c r="A1" i="9"/>
  <c r="A1" i="6"/>
  <c r="A1" i="3"/>
  <c r="A1" i="2"/>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41" i="6"/>
  <c r="F42" i="6"/>
  <c r="F43" i="6"/>
  <c r="F44" i="6"/>
  <c r="F45" i="6"/>
  <c r="F46" i="6"/>
  <c r="F47" i="6"/>
  <c r="F50" i="6"/>
  <c r="F51" i="6"/>
  <c r="F52" i="6"/>
  <c r="F53" i="6"/>
  <c r="F54" i="6"/>
  <c r="F55" i="6"/>
  <c r="F56" i="6"/>
  <c r="F57" i="6"/>
  <c r="F58" i="6"/>
  <c r="F59" i="6"/>
  <c r="F60" i="6"/>
  <c r="F61" i="6"/>
  <c r="F62" i="6"/>
  <c r="F63" i="6"/>
  <c r="F64" i="6"/>
  <c r="F67" i="6"/>
  <c r="F68" i="6"/>
  <c r="F69" i="6"/>
  <c r="F70" i="6"/>
  <c r="F71" i="6"/>
  <c r="F74" i="6"/>
  <c r="F75" i="6"/>
  <c r="F76" i="6"/>
  <c r="F77" i="6"/>
  <c r="F78" i="6"/>
  <c r="F79" i="6"/>
  <c r="F80" i="6"/>
  <c r="F81" i="6"/>
  <c r="F82" i="6"/>
  <c r="F83" i="6"/>
  <c r="F84" i="6"/>
  <c r="F85" i="6"/>
  <c r="F86" i="6"/>
  <c r="F87" i="6"/>
  <c r="F88" i="6"/>
  <c r="F89" i="6"/>
  <c r="F90" i="6"/>
  <c r="F91" i="6"/>
  <c r="F94" i="6"/>
  <c r="F95" i="6"/>
  <c r="F96" i="6"/>
  <c r="F97" i="6"/>
  <c r="F98" i="6"/>
  <c r="F99" i="6"/>
  <c r="F100" i="6"/>
  <c r="F101" i="6"/>
  <c r="F102" i="6"/>
  <c r="F103" i="6"/>
  <c r="F124" i="6"/>
  <c r="F125" i="6"/>
  <c r="F126" i="6"/>
  <c r="F127" i="6"/>
  <c r="F128" i="6"/>
  <c r="F129" i="6"/>
  <c r="F130" i="6"/>
  <c r="F131" i="6"/>
  <c r="F134" i="6"/>
  <c r="F135" i="6"/>
  <c r="F136" i="6"/>
  <c r="F137" i="6"/>
  <c r="F138" i="6"/>
  <c r="F139" i="6"/>
  <c r="F140" i="6"/>
  <c r="F141" i="6"/>
  <c r="F143" i="6"/>
  <c r="F121" i="6"/>
  <c r="F41" i="3"/>
  <c r="F42" i="3"/>
  <c r="F43" i="3"/>
  <c r="F44" i="3"/>
  <c r="F45" i="3"/>
  <c r="F46" i="3"/>
  <c r="F47"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50" i="3"/>
  <c r="F51" i="3"/>
  <c r="F52" i="3"/>
  <c r="F53" i="3"/>
  <c r="F54" i="3"/>
  <c r="F55" i="3"/>
  <c r="F56" i="3"/>
  <c r="F57" i="3"/>
  <c r="F58" i="3"/>
  <c r="F59" i="3"/>
  <c r="F60" i="3"/>
  <c r="F61" i="3"/>
  <c r="F62" i="3"/>
  <c r="F63" i="3"/>
  <c r="F64" i="3"/>
  <c r="F67" i="3"/>
  <c r="F68" i="3"/>
  <c r="F69" i="3"/>
  <c r="F70" i="3"/>
  <c r="F71" i="3"/>
  <c r="F74" i="3"/>
  <c r="F75" i="3"/>
  <c r="F76" i="3"/>
  <c r="F77" i="3"/>
  <c r="F78" i="3"/>
  <c r="F79" i="3"/>
  <c r="F80" i="3"/>
  <c r="F81" i="3"/>
  <c r="F82" i="3"/>
  <c r="F83" i="3"/>
  <c r="F84" i="3"/>
  <c r="F85" i="3"/>
  <c r="F86" i="3"/>
  <c r="F87" i="3"/>
  <c r="F88" i="3"/>
  <c r="F89" i="3"/>
  <c r="F90" i="3"/>
  <c r="F91" i="3"/>
  <c r="F94" i="3"/>
  <c r="F95" i="3"/>
  <c r="F96" i="3"/>
  <c r="F97" i="3"/>
  <c r="F98" i="3"/>
  <c r="F99" i="3"/>
  <c r="F100" i="3"/>
  <c r="F101" i="3"/>
  <c r="F102" i="3"/>
  <c r="F103" i="3"/>
  <c r="F124" i="3"/>
  <c r="F125" i="3"/>
  <c r="F126" i="3"/>
  <c r="F127" i="3"/>
  <c r="F128" i="3"/>
  <c r="F129" i="3"/>
  <c r="F130" i="3"/>
  <c r="F131" i="3"/>
  <c r="F134" i="3"/>
  <c r="F135" i="3"/>
  <c r="F136" i="3"/>
  <c r="F137" i="3"/>
  <c r="F138" i="3"/>
  <c r="F139" i="3"/>
  <c r="F140" i="3"/>
  <c r="F141" i="3"/>
  <c r="F143" i="3"/>
  <c r="F121" i="3"/>
  <c r="F114" i="3"/>
  <c r="F112" i="3"/>
  <c r="F113" i="3"/>
  <c r="F115" i="3"/>
  <c r="F116" i="3"/>
  <c r="F117" i="3"/>
  <c r="F118" i="3"/>
  <c r="F119" i="3"/>
  <c r="F120" i="3"/>
  <c r="F106" i="6"/>
  <c r="F107" i="6"/>
  <c r="F108" i="6"/>
  <c r="F109" i="6"/>
  <c r="F112" i="6"/>
  <c r="F113" i="6"/>
  <c r="F114" i="6"/>
  <c r="F115" i="6"/>
  <c r="F116" i="6"/>
  <c r="F117" i="6"/>
  <c r="F118" i="6"/>
  <c r="F119" i="6"/>
  <c r="F120" i="6"/>
  <c r="C134" i="6"/>
  <c r="D134" i="6"/>
  <c r="E134" i="6"/>
  <c r="G134" i="6"/>
  <c r="C135" i="6"/>
  <c r="D135" i="6"/>
  <c r="E135" i="6"/>
  <c r="G135" i="6"/>
  <c r="C136" i="6"/>
  <c r="D136" i="6"/>
  <c r="E136" i="6"/>
  <c r="G136" i="6"/>
  <c r="C137" i="6"/>
  <c r="D137" i="6"/>
  <c r="E137" i="6"/>
  <c r="G137" i="6"/>
  <c r="C138" i="6"/>
  <c r="D138" i="6"/>
  <c r="E138" i="6"/>
  <c r="G138" i="6"/>
  <c r="C139" i="6"/>
  <c r="D139" i="6"/>
  <c r="E139" i="6"/>
  <c r="G139" i="6"/>
  <c r="C140" i="6"/>
  <c r="D140" i="6"/>
  <c r="E140" i="6"/>
  <c r="G140" i="6"/>
  <c r="G141" i="6"/>
  <c r="G142" i="6"/>
  <c r="G133" i="6"/>
  <c r="C124" i="6"/>
  <c r="D124" i="6"/>
  <c r="E124" i="6"/>
  <c r="G124" i="6"/>
  <c r="C125" i="6"/>
  <c r="D125" i="6"/>
  <c r="E125" i="6"/>
  <c r="G125" i="6"/>
  <c r="C126" i="6"/>
  <c r="D126" i="6"/>
  <c r="E126" i="6"/>
  <c r="G126" i="6"/>
  <c r="C127" i="6"/>
  <c r="D127" i="6"/>
  <c r="E127" i="6"/>
  <c r="G127" i="6"/>
  <c r="C128" i="6"/>
  <c r="D128" i="6"/>
  <c r="E128" i="6"/>
  <c r="G128" i="6"/>
  <c r="C129" i="6"/>
  <c r="D129" i="6"/>
  <c r="E129" i="6"/>
  <c r="G129" i="6"/>
  <c r="C130" i="6"/>
  <c r="D130" i="6"/>
  <c r="E130" i="6"/>
  <c r="G130" i="6"/>
  <c r="G131" i="6"/>
  <c r="G132" i="6"/>
  <c r="G123" i="6"/>
  <c r="C112" i="6"/>
  <c r="D112" i="6"/>
  <c r="E112" i="6"/>
  <c r="C113" i="6"/>
  <c r="D113" i="6"/>
  <c r="E113" i="6"/>
  <c r="C114" i="6"/>
  <c r="D114" i="6"/>
  <c r="E114" i="6"/>
  <c r="C115" i="6"/>
  <c r="D115" i="6"/>
  <c r="E115" i="6"/>
  <c r="C116" i="6"/>
  <c r="D116" i="6"/>
  <c r="E116" i="6"/>
  <c r="C117" i="6"/>
  <c r="D117" i="6"/>
  <c r="E117" i="6"/>
  <c r="C118" i="6"/>
  <c r="D118" i="6"/>
  <c r="E118" i="6"/>
  <c r="C119" i="6"/>
  <c r="D119" i="6"/>
  <c r="E119" i="6"/>
  <c r="C120" i="6"/>
  <c r="D120" i="6"/>
  <c r="E120" i="6"/>
  <c r="E121" i="6"/>
  <c r="G121" i="6"/>
  <c r="G122" i="6"/>
  <c r="G111" i="6"/>
  <c r="C106" i="6"/>
  <c r="D106" i="6"/>
  <c r="E106" i="6"/>
  <c r="G106" i="6"/>
  <c r="C107" i="6"/>
  <c r="D107" i="6"/>
  <c r="E107" i="6"/>
  <c r="G107" i="6"/>
  <c r="C108" i="6"/>
  <c r="D108" i="6"/>
  <c r="E108" i="6"/>
  <c r="G108" i="6"/>
  <c r="G109" i="6"/>
  <c r="G110" i="6"/>
  <c r="G105" i="6"/>
  <c r="C94" i="6"/>
  <c r="D94" i="6"/>
  <c r="E94" i="6"/>
  <c r="G94" i="6"/>
  <c r="C95" i="6"/>
  <c r="D95" i="6"/>
  <c r="E95" i="6"/>
  <c r="G95" i="6"/>
  <c r="C96" i="6"/>
  <c r="D96" i="6"/>
  <c r="E96" i="6"/>
  <c r="G96" i="6"/>
  <c r="C97" i="6"/>
  <c r="D97" i="6"/>
  <c r="E97" i="6"/>
  <c r="G97" i="6"/>
  <c r="C98" i="6"/>
  <c r="D98" i="6"/>
  <c r="E98" i="6"/>
  <c r="G98" i="6"/>
  <c r="C99" i="6"/>
  <c r="D99" i="6"/>
  <c r="E99" i="6"/>
  <c r="G99" i="6"/>
  <c r="C100" i="6"/>
  <c r="D100" i="6"/>
  <c r="E100" i="6"/>
  <c r="G100" i="6"/>
  <c r="C101" i="6"/>
  <c r="D101" i="6"/>
  <c r="E101" i="6"/>
  <c r="G101" i="6"/>
  <c r="C102" i="6"/>
  <c r="D102" i="6"/>
  <c r="E102" i="6"/>
  <c r="G102" i="6"/>
  <c r="G103" i="6"/>
  <c r="G104" i="6"/>
  <c r="G93" i="6"/>
  <c r="C74" i="6"/>
  <c r="D74" i="6"/>
  <c r="E74" i="6"/>
  <c r="G74" i="6"/>
  <c r="C75" i="6"/>
  <c r="D75" i="6"/>
  <c r="E75" i="6"/>
  <c r="G75" i="6"/>
  <c r="C76" i="6"/>
  <c r="D76" i="6"/>
  <c r="E76" i="6"/>
  <c r="G76" i="6"/>
  <c r="C77" i="6"/>
  <c r="D77" i="6"/>
  <c r="E77" i="6"/>
  <c r="G77" i="6"/>
  <c r="C78" i="6"/>
  <c r="D78" i="6"/>
  <c r="E78" i="6"/>
  <c r="G78" i="6"/>
  <c r="C79" i="6"/>
  <c r="D79" i="6"/>
  <c r="E79" i="6"/>
  <c r="G79" i="6"/>
  <c r="C80" i="6"/>
  <c r="D80" i="6"/>
  <c r="E80" i="6"/>
  <c r="G80" i="6"/>
  <c r="C81" i="6"/>
  <c r="D81" i="6"/>
  <c r="E81" i="6"/>
  <c r="G81" i="6"/>
  <c r="C82" i="6"/>
  <c r="D82" i="6"/>
  <c r="E82" i="6"/>
  <c r="G82" i="6"/>
  <c r="C83" i="6"/>
  <c r="D83" i="6"/>
  <c r="E83" i="6"/>
  <c r="G83" i="6"/>
  <c r="C84" i="6"/>
  <c r="D84" i="6"/>
  <c r="E84" i="6"/>
  <c r="G84" i="6"/>
  <c r="C85" i="6"/>
  <c r="D85" i="6"/>
  <c r="E85" i="6"/>
  <c r="G85" i="6"/>
  <c r="C86" i="6"/>
  <c r="D86" i="6"/>
  <c r="E86" i="6"/>
  <c r="G86" i="6"/>
  <c r="C87" i="6"/>
  <c r="D87" i="6"/>
  <c r="E87" i="6"/>
  <c r="G87" i="6"/>
  <c r="C88" i="6"/>
  <c r="D88" i="6"/>
  <c r="E88" i="6"/>
  <c r="G88" i="6"/>
  <c r="C89" i="6"/>
  <c r="D89" i="6"/>
  <c r="E89" i="6"/>
  <c r="G89" i="6"/>
  <c r="C90" i="6"/>
  <c r="D90" i="6"/>
  <c r="E90" i="6"/>
  <c r="G90" i="6"/>
  <c r="G91" i="6"/>
  <c r="G92" i="6"/>
  <c r="G73" i="6"/>
  <c r="G67" i="6"/>
  <c r="G68" i="6"/>
  <c r="G69" i="6"/>
  <c r="C70" i="6"/>
  <c r="E70" i="6"/>
  <c r="G70" i="6"/>
  <c r="G71" i="6"/>
  <c r="G72" i="6"/>
  <c r="G66" i="6"/>
  <c r="C50" i="6"/>
  <c r="D50" i="6"/>
  <c r="E50" i="6"/>
  <c r="G50" i="6"/>
  <c r="C51" i="6"/>
  <c r="D51" i="6"/>
  <c r="E51" i="6"/>
  <c r="G51" i="6"/>
  <c r="C52" i="6"/>
  <c r="D52" i="6"/>
  <c r="E52" i="6"/>
  <c r="G52" i="6"/>
  <c r="C53" i="6"/>
  <c r="D53" i="6"/>
  <c r="E53" i="6"/>
  <c r="G53" i="6"/>
  <c r="C54" i="6"/>
  <c r="D54" i="6"/>
  <c r="E54" i="6"/>
  <c r="G54" i="6"/>
  <c r="C55" i="6"/>
  <c r="D55" i="6"/>
  <c r="E55" i="6"/>
  <c r="G55" i="6"/>
  <c r="C56" i="6"/>
  <c r="D56" i="6"/>
  <c r="E56" i="6"/>
  <c r="G56" i="6"/>
  <c r="C57" i="6"/>
  <c r="D57" i="6"/>
  <c r="E57" i="6"/>
  <c r="G57" i="6"/>
  <c r="C58" i="6"/>
  <c r="D58" i="6"/>
  <c r="E58" i="6"/>
  <c r="G58" i="6"/>
  <c r="C59" i="6"/>
  <c r="D59" i="6"/>
  <c r="E59" i="6"/>
  <c r="G59" i="6"/>
  <c r="C60" i="6"/>
  <c r="D60" i="6"/>
  <c r="E60" i="6"/>
  <c r="G60" i="6"/>
  <c r="C61" i="6"/>
  <c r="D61" i="6"/>
  <c r="E61" i="6"/>
  <c r="G61" i="6"/>
  <c r="C62" i="6"/>
  <c r="D62" i="6"/>
  <c r="E62" i="6"/>
  <c r="G62" i="6"/>
  <c r="C63" i="6"/>
  <c r="D63" i="6"/>
  <c r="E63" i="6"/>
  <c r="G63" i="6"/>
  <c r="G64" i="6"/>
  <c r="G65" i="6"/>
  <c r="G49" i="6"/>
  <c r="C41" i="6"/>
  <c r="D41" i="6"/>
  <c r="E41" i="6"/>
  <c r="G41" i="6"/>
  <c r="C42" i="6"/>
  <c r="D42" i="6"/>
  <c r="E42" i="6"/>
  <c r="G42" i="6"/>
  <c r="C43" i="6"/>
  <c r="D43" i="6"/>
  <c r="E43" i="6"/>
  <c r="G43" i="6"/>
  <c r="C44" i="6"/>
  <c r="D44" i="6"/>
  <c r="E44" i="6"/>
  <c r="G44" i="6"/>
  <c r="C45" i="6"/>
  <c r="D45" i="6"/>
  <c r="E45" i="6"/>
  <c r="G45" i="6"/>
  <c r="C46" i="6"/>
  <c r="D46" i="6"/>
  <c r="E46" i="6"/>
  <c r="G46" i="6"/>
  <c r="G47" i="6"/>
  <c r="G48" i="6"/>
  <c r="G40" i="6"/>
  <c r="C6" i="6"/>
  <c r="D6" i="6"/>
  <c r="E6" i="6"/>
  <c r="G6" i="6"/>
  <c r="C7" i="6"/>
  <c r="D7" i="6"/>
  <c r="E7" i="6"/>
  <c r="G7" i="6"/>
  <c r="C8" i="6"/>
  <c r="D8" i="6"/>
  <c r="E8" i="6"/>
  <c r="G8" i="6"/>
  <c r="C9" i="6"/>
  <c r="D9" i="6"/>
  <c r="E9" i="6"/>
  <c r="G9" i="6"/>
  <c r="C10" i="6"/>
  <c r="D10" i="6"/>
  <c r="E10" i="6"/>
  <c r="G10" i="6"/>
  <c r="C11" i="6"/>
  <c r="D11" i="6"/>
  <c r="E11" i="6"/>
  <c r="G11" i="6"/>
  <c r="C12" i="6"/>
  <c r="D12" i="6"/>
  <c r="E12" i="6"/>
  <c r="G12" i="6"/>
  <c r="C13" i="6"/>
  <c r="D13" i="6"/>
  <c r="E13" i="6"/>
  <c r="G13" i="6"/>
  <c r="C14" i="6"/>
  <c r="D14" i="6"/>
  <c r="E14" i="6"/>
  <c r="G14" i="6"/>
  <c r="C15" i="6"/>
  <c r="D15" i="6"/>
  <c r="E15" i="6"/>
  <c r="G15" i="6"/>
  <c r="C16" i="6"/>
  <c r="D16" i="6"/>
  <c r="E16" i="6"/>
  <c r="G16" i="6"/>
  <c r="G17" i="6"/>
  <c r="C18" i="6"/>
  <c r="D18" i="6"/>
  <c r="E18" i="6"/>
  <c r="G18" i="6"/>
  <c r="C19" i="6"/>
  <c r="D19" i="6"/>
  <c r="E19" i="6"/>
  <c r="G19" i="6"/>
  <c r="C20" i="6"/>
  <c r="D20" i="6"/>
  <c r="E20" i="6"/>
  <c r="G20" i="6"/>
  <c r="C21" i="6"/>
  <c r="D21" i="6"/>
  <c r="E21" i="6"/>
  <c r="G21" i="6"/>
  <c r="C22" i="6"/>
  <c r="D22" i="6"/>
  <c r="E22" i="6"/>
  <c r="G22" i="6"/>
  <c r="C23" i="6"/>
  <c r="D23" i="6"/>
  <c r="E23" i="6"/>
  <c r="G23" i="6"/>
  <c r="C24" i="6"/>
  <c r="D24" i="6"/>
  <c r="E24" i="6"/>
  <c r="G24" i="6"/>
  <c r="C25" i="6"/>
  <c r="D25" i="6"/>
  <c r="E25" i="6"/>
  <c r="G25" i="6"/>
  <c r="C26" i="6"/>
  <c r="D26" i="6"/>
  <c r="E26" i="6"/>
  <c r="G26" i="6"/>
  <c r="C27" i="6"/>
  <c r="D27" i="6"/>
  <c r="E27" i="6"/>
  <c r="G27" i="6"/>
  <c r="C28" i="6"/>
  <c r="D28" i="6"/>
  <c r="E28" i="6"/>
  <c r="G28" i="6"/>
  <c r="C29" i="6"/>
  <c r="D29" i="6"/>
  <c r="E29" i="6"/>
  <c r="G29" i="6"/>
  <c r="C30" i="6"/>
  <c r="D30" i="6"/>
  <c r="E30" i="6"/>
  <c r="G30" i="6"/>
  <c r="C31" i="6"/>
  <c r="D31" i="6"/>
  <c r="E31" i="6"/>
  <c r="G31" i="6"/>
  <c r="C32" i="6"/>
  <c r="D32" i="6"/>
  <c r="E32" i="6"/>
  <c r="G32" i="6"/>
  <c r="C33" i="6"/>
  <c r="D33" i="6"/>
  <c r="E33" i="6"/>
  <c r="G33" i="6"/>
  <c r="C34" i="6"/>
  <c r="D34" i="6"/>
  <c r="E34" i="6"/>
  <c r="G34" i="6"/>
  <c r="C35" i="6"/>
  <c r="D35" i="6"/>
  <c r="E35" i="6"/>
  <c r="G35" i="6"/>
  <c r="C36" i="6"/>
  <c r="D36" i="6"/>
  <c r="E36" i="6"/>
  <c r="G36" i="6"/>
  <c r="C37" i="6"/>
  <c r="D37" i="6"/>
  <c r="E37" i="6"/>
  <c r="G37" i="6"/>
  <c r="G38" i="6"/>
  <c r="G39" i="6"/>
  <c r="G5" i="6"/>
  <c r="F106" i="3"/>
  <c r="F107" i="3"/>
  <c r="F108" i="3"/>
  <c r="F109" i="3"/>
  <c r="F144" i="3"/>
  <c r="F146" i="3"/>
  <c r="C6" i="3"/>
  <c r="D6" i="3"/>
  <c r="E6" i="3"/>
  <c r="G6" i="3"/>
  <c r="C7" i="3"/>
  <c r="D7" i="3"/>
  <c r="E7" i="3"/>
  <c r="G7" i="3"/>
  <c r="C8" i="3"/>
  <c r="D8" i="3"/>
  <c r="E8" i="3"/>
  <c r="G8" i="3"/>
  <c r="C9" i="3"/>
  <c r="D9" i="3"/>
  <c r="E9" i="3"/>
  <c r="G9" i="3"/>
  <c r="C10" i="3"/>
  <c r="D10" i="3"/>
  <c r="E10" i="3"/>
  <c r="G10" i="3"/>
  <c r="C11" i="3"/>
  <c r="D11" i="3"/>
  <c r="E11" i="3"/>
  <c r="G11" i="3"/>
  <c r="C12" i="3"/>
  <c r="D12" i="3"/>
  <c r="E12" i="3"/>
  <c r="G12" i="3"/>
  <c r="C13" i="3"/>
  <c r="D13" i="3"/>
  <c r="E13" i="3"/>
  <c r="G13" i="3"/>
  <c r="C14" i="3"/>
  <c r="D14" i="3"/>
  <c r="E14" i="3"/>
  <c r="G14" i="3"/>
  <c r="C15" i="3"/>
  <c r="D15" i="3"/>
  <c r="E15" i="3"/>
  <c r="G15" i="3"/>
  <c r="C16" i="3"/>
  <c r="D16" i="3"/>
  <c r="E16" i="3"/>
  <c r="G16" i="3"/>
  <c r="G17" i="3"/>
  <c r="C18" i="3"/>
  <c r="D18" i="3"/>
  <c r="E18" i="3"/>
  <c r="G18" i="3"/>
  <c r="C19" i="3"/>
  <c r="D19" i="3"/>
  <c r="E19" i="3"/>
  <c r="G19" i="3"/>
  <c r="C20" i="3"/>
  <c r="D20" i="3"/>
  <c r="E20" i="3"/>
  <c r="G20" i="3"/>
  <c r="C21" i="3"/>
  <c r="D21" i="3"/>
  <c r="E21" i="3"/>
  <c r="G21" i="3"/>
  <c r="C22" i="3"/>
  <c r="D22" i="3"/>
  <c r="E22" i="3"/>
  <c r="G22" i="3"/>
  <c r="C23" i="3"/>
  <c r="D23" i="3"/>
  <c r="E23" i="3"/>
  <c r="G23" i="3"/>
  <c r="C24" i="3"/>
  <c r="D24" i="3"/>
  <c r="E24" i="3"/>
  <c r="G24" i="3"/>
  <c r="C25" i="3"/>
  <c r="D25" i="3"/>
  <c r="E25" i="3"/>
  <c r="G25" i="3"/>
  <c r="C26" i="3"/>
  <c r="D26" i="3"/>
  <c r="E26" i="3"/>
  <c r="G26" i="3"/>
  <c r="C27" i="3"/>
  <c r="D27" i="3"/>
  <c r="E27" i="3"/>
  <c r="G27" i="3"/>
  <c r="C28" i="3"/>
  <c r="D28" i="3"/>
  <c r="E28" i="3"/>
  <c r="G28" i="3"/>
  <c r="C29" i="3"/>
  <c r="D29" i="3"/>
  <c r="E29" i="3"/>
  <c r="G29" i="3"/>
  <c r="C30" i="3"/>
  <c r="D30" i="3"/>
  <c r="E30" i="3"/>
  <c r="G30" i="3"/>
  <c r="C31" i="3"/>
  <c r="D31" i="3"/>
  <c r="E31" i="3"/>
  <c r="G31" i="3"/>
  <c r="C32" i="3"/>
  <c r="D32" i="3"/>
  <c r="E32" i="3"/>
  <c r="G32" i="3"/>
  <c r="C33" i="3"/>
  <c r="D33" i="3"/>
  <c r="E33" i="3"/>
  <c r="G33" i="3"/>
  <c r="C34" i="3"/>
  <c r="D34" i="3"/>
  <c r="E34" i="3"/>
  <c r="G34" i="3"/>
  <c r="C35" i="3"/>
  <c r="D35" i="3"/>
  <c r="E35" i="3"/>
  <c r="G35" i="3"/>
  <c r="C36" i="3"/>
  <c r="D36" i="3"/>
  <c r="E36" i="3"/>
  <c r="G36" i="3"/>
  <c r="C37" i="3"/>
  <c r="D37" i="3"/>
  <c r="E37" i="3"/>
  <c r="G37" i="3"/>
  <c r="G38" i="3"/>
  <c r="C41" i="3"/>
  <c r="D41" i="3"/>
  <c r="E41" i="3"/>
  <c r="G41" i="3"/>
  <c r="C42" i="3"/>
  <c r="D42" i="3"/>
  <c r="E42" i="3"/>
  <c r="G42" i="3"/>
  <c r="C43" i="3"/>
  <c r="D43" i="3"/>
  <c r="E43" i="3"/>
  <c r="G43" i="3"/>
  <c r="C44" i="3"/>
  <c r="D44" i="3"/>
  <c r="E44" i="3"/>
  <c r="G44" i="3"/>
  <c r="C45" i="3"/>
  <c r="D45" i="3"/>
  <c r="E45" i="3"/>
  <c r="G45" i="3"/>
  <c r="C46" i="3"/>
  <c r="D46" i="3"/>
  <c r="E46" i="3"/>
  <c r="G46" i="3"/>
  <c r="G47" i="3"/>
  <c r="C50" i="3"/>
  <c r="D50" i="3"/>
  <c r="E50" i="3"/>
  <c r="G50" i="3"/>
  <c r="C51" i="3"/>
  <c r="D51" i="3"/>
  <c r="E51" i="3"/>
  <c r="G51" i="3"/>
  <c r="C52" i="3"/>
  <c r="D52" i="3"/>
  <c r="E52" i="3"/>
  <c r="G52" i="3"/>
  <c r="C53" i="3"/>
  <c r="D53" i="3"/>
  <c r="E53" i="3"/>
  <c r="G53" i="3"/>
  <c r="C54" i="3"/>
  <c r="D54" i="3"/>
  <c r="E54" i="3"/>
  <c r="G54" i="3"/>
  <c r="C55" i="3"/>
  <c r="D55" i="3"/>
  <c r="E55" i="3"/>
  <c r="G55" i="3"/>
  <c r="C56" i="3"/>
  <c r="D56" i="3"/>
  <c r="E56" i="3"/>
  <c r="G56" i="3"/>
  <c r="C57" i="3"/>
  <c r="D57" i="3"/>
  <c r="E57" i="3"/>
  <c r="G57" i="3"/>
  <c r="C58" i="3"/>
  <c r="D58" i="3"/>
  <c r="E58" i="3"/>
  <c r="G58" i="3"/>
  <c r="C59" i="3"/>
  <c r="D59" i="3"/>
  <c r="E59" i="3"/>
  <c r="G59" i="3"/>
  <c r="C60" i="3"/>
  <c r="D60" i="3"/>
  <c r="E60" i="3"/>
  <c r="G60" i="3"/>
  <c r="C61" i="3"/>
  <c r="D61" i="3"/>
  <c r="E61" i="3"/>
  <c r="G61" i="3"/>
  <c r="C62" i="3"/>
  <c r="D62" i="3"/>
  <c r="E62" i="3"/>
  <c r="G62" i="3"/>
  <c r="C63" i="3"/>
  <c r="D63" i="3"/>
  <c r="E63" i="3"/>
  <c r="G63" i="3"/>
  <c r="G64" i="3"/>
  <c r="G67" i="3"/>
  <c r="G68" i="3"/>
  <c r="G69" i="3"/>
  <c r="C70" i="3"/>
  <c r="E70" i="3"/>
  <c r="G70" i="3"/>
  <c r="G71" i="3"/>
  <c r="C74" i="3"/>
  <c r="D74" i="3"/>
  <c r="E74" i="3"/>
  <c r="G74" i="3"/>
  <c r="C75" i="3"/>
  <c r="D75" i="3"/>
  <c r="E75" i="3"/>
  <c r="G75" i="3"/>
  <c r="C76" i="3"/>
  <c r="D76" i="3"/>
  <c r="E76" i="3"/>
  <c r="G76" i="3"/>
  <c r="C77" i="3"/>
  <c r="D77" i="3"/>
  <c r="E77" i="3"/>
  <c r="G77" i="3"/>
  <c r="C78" i="3"/>
  <c r="D78" i="3"/>
  <c r="E78" i="3"/>
  <c r="G78" i="3"/>
  <c r="C79" i="3"/>
  <c r="D79" i="3"/>
  <c r="E79" i="3"/>
  <c r="G79" i="3"/>
  <c r="C80" i="3"/>
  <c r="D80" i="3"/>
  <c r="E80" i="3"/>
  <c r="G80" i="3"/>
  <c r="C81" i="3"/>
  <c r="D81" i="3"/>
  <c r="E81" i="3"/>
  <c r="G81" i="3"/>
  <c r="C82" i="3"/>
  <c r="D82" i="3"/>
  <c r="E82" i="3"/>
  <c r="G82" i="3"/>
  <c r="C83" i="3"/>
  <c r="D83" i="3"/>
  <c r="E83" i="3"/>
  <c r="G83" i="3"/>
  <c r="C84" i="3"/>
  <c r="D84" i="3"/>
  <c r="E84" i="3"/>
  <c r="G84" i="3"/>
  <c r="C85" i="3"/>
  <c r="D85" i="3"/>
  <c r="E85" i="3"/>
  <c r="G85" i="3"/>
  <c r="C86" i="3"/>
  <c r="D86" i="3"/>
  <c r="E86" i="3"/>
  <c r="G86" i="3"/>
  <c r="C87" i="3"/>
  <c r="D87" i="3"/>
  <c r="E87" i="3"/>
  <c r="G87" i="3"/>
  <c r="C88" i="3"/>
  <c r="D88" i="3"/>
  <c r="E88" i="3"/>
  <c r="G88" i="3"/>
  <c r="C89" i="3"/>
  <c r="D89" i="3"/>
  <c r="E89" i="3"/>
  <c r="G89" i="3"/>
  <c r="C90" i="3"/>
  <c r="D90" i="3"/>
  <c r="E90" i="3"/>
  <c r="G90" i="3"/>
  <c r="G91" i="3"/>
  <c r="C94" i="3"/>
  <c r="D94" i="3"/>
  <c r="E94" i="3"/>
  <c r="G94" i="3"/>
  <c r="C95" i="3"/>
  <c r="D95" i="3"/>
  <c r="E95" i="3"/>
  <c r="G95" i="3"/>
  <c r="C96" i="3"/>
  <c r="D96" i="3"/>
  <c r="E96" i="3"/>
  <c r="G96" i="3"/>
  <c r="C97" i="3"/>
  <c r="D97" i="3"/>
  <c r="E97" i="3"/>
  <c r="G97" i="3"/>
  <c r="C98" i="3"/>
  <c r="D98" i="3"/>
  <c r="E98" i="3"/>
  <c r="G98" i="3"/>
  <c r="C99" i="3"/>
  <c r="D99" i="3"/>
  <c r="E99" i="3"/>
  <c r="G99" i="3"/>
  <c r="C100" i="3"/>
  <c r="D100" i="3"/>
  <c r="E100" i="3"/>
  <c r="G100" i="3"/>
  <c r="C101" i="3"/>
  <c r="D101" i="3"/>
  <c r="E101" i="3"/>
  <c r="G101" i="3"/>
  <c r="C102" i="3"/>
  <c r="D102" i="3"/>
  <c r="E102" i="3"/>
  <c r="G102" i="3"/>
  <c r="G103" i="3"/>
  <c r="C124" i="3"/>
  <c r="D124" i="3"/>
  <c r="E124" i="3"/>
  <c r="G124" i="3"/>
  <c r="C125" i="3"/>
  <c r="D125" i="3"/>
  <c r="E125" i="3"/>
  <c r="G125" i="3"/>
  <c r="C126" i="3"/>
  <c r="D126" i="3"/>
  <c r="E126" i="3"/>
  <c r="G126" i="3"/>
  <c r="C127" i="3"/>
  <c r="D127" i="3"/>
  <c r="E127" i="3"/>
  <c r="G127" i="3"/>
  <c r="C128" i="3"/>
  <c r="D128" i="3"/>
  <c r="E128" i="3"/>
  <c r="G128" i="3"/>
  <c r="C129" i="3"/>
  <c r="D129" i="3"/>
  <c r="E129" i="3"/>
  <c r="G129" i="3"/>
  <c r="C130" i="3"/>
  <c r="D130" i="3"/>
  <c r="E130" i="3"/>
  <c r="G130" i="3"/>
  <c r="G131" i="3"/>
  <c r="C134" i="3"/>
  <c r="D134" i="3"/>
  <c r="E134" i="3"/>
  <c r="G134" i="3"/>
  <c r="C135" i="3"/>
  <c r="D135" i="3"/>
  <c r="E135" i="3"/>
  <c r="G135" i="3"/>
  <c r="C136" i="3"/>
  <c r="D136" i="3"/>
  <c r="E136" i="3"/>
  <c r="G136" i="3"/>
  <c r="C137" i="3"/>
  <c r="D137" i="3"/>
  <c r="E137" i="3"/>
  <c r="G137" i="3"/>
  <c r="C138" i="3"/>
  <c r="D138" i="3"/>
  <c r="E138" i="3"/>
  <c r="G138" i="3"/>
  <c r="C139" i="3"/>
  <c r="D139" i="3"/>
  <c r="E139" i="3"/>
  <c r="G139" i="3"/>
  <c r="C140" i="3"/>
  <c r="D140" i="3"/>
  <c r="E140" i="3"/>
  <c r="G140" i="3"/>
  <c r="G141" i="3"/>
  <c r="G143" i="3"/>
  <c r="C106" i="3"/>
  <c r="D106" i="3"/>
  <c r="E106" i="3"/>
  <c r="G106" i="3"/>
  <c r="C107" i="3"/>
  <c r="D107" i="3"/>
  <c r="E107" i="3"/>
  <c r="G107" i="3"/>
  <c r="C108" i="3"/>
  <c r="D108" i="3"/>
  <c r="E108" i="3"/>
  <c r="G108" i="3"/>
  <c r="G109" i="3"/>
  <c r="C112" i="3"/>
  <c r="D112" i="3"/>
  <c r="E112" i="3"/>
  <c r="C113" i="3"/>
  <c r="D113" i="3"/>
  <c r="E113" i="3"/>
  <c r="C114" i="3"/>
  <c r="D114" i="3"/>
  <c r="E114" i="3"/>
  <c r="C115" i="3"/>
  <c r="D115" i="3"/>
  <c r="E115" i="3"/>
  <c r="C116" i="3"/>
  <c r="D116" i="3"/>
  <c r="E116" i="3"/>
  <c r="C117" i="3"/>
  <c r="D117" i="3"/>
  <c r="E117" i="3"/>
  <c r="C118" i="3"/>
  <c r="D118" i="3"/>
  <c r="E118" i="3"/>
  <c r="C119" i="3"/>
  <c r="D119" i="3"/>
  <c r="E119" i="3"/>
  <c r="C120" i="3"/>
  <c r="D120" i="3"/>
  <c r="E120" i="3"/>
  <c r="E121" i="3"/>
  <c r="G121" i="3"/>
  <c r="G144" i="3"/>
  <c r="G146" i="3"/>
  <c r="E38" i="3"/>
  <c r="E47" i="3"/>
  <c r="E64" i="3"/>
  <c r="E71" i="3"/>
  <c r="E91" i="3"/>
  <c r="E103" i="3"/>
  <c r="E131" i="3"/>
  <c r="E141" i="3"/>
  <c r="E143" i="3"/>
  <c r="E109" i="3"/>
  <c r="E144" i="3"/>
  <c r="E146" i="3"/>
  <c r="C17" i="3"/>
  <c r="C38" i="3"/>
  <c r="C47" i="3"/>
  <c r="C64" i="3"/>
  <c r="C67" i="3"/>
  <c r="C68" i="3"/>
  <c r="C69" i="3"/>
  <c r="C71" i="3"/>
  <c r="C91" i="3"/>
  <c r="C103" i="3"/>
  <c r="C131" i="3"/>
  <c r="C141" i="3"/>
  <c r="C143" i="3"/>
  <c r="C109" i="3"/>
  <c r="C121" i="3"/>
  <c r="C144" i="3"/>
  <c r="C146" i="3"/>
  <c r="C17" i="6"/>
  <c r="C38" i="6"/>
  <c r="C47" i="6"/>
  <c r="C64" i="6"/>
  <c r="C67" i="6"/>
  <c r="C68" i="6"/>
  <c r="C69" i="6"/>
  <c r="C71" i="6"/>
  <c r="C91" i="6"/>
  <c r="C103" i="6"/>
  <c r="C131" i="6"/>
  <c r="C141" i="6"/>
  <c r="C143" i="6"/>
  <c r="C109" i="6"/>
  <c r="C121" i="6"/>
  <c r="C144" i="6"/>
  <c r="C146" i="6"/>
  <c r="E38" i="6"/>
  <c r="E47" i="6"/>
  <c r="E64" i="6"/>
  <c r="E71" i="6"/>
  <c r="E91" i="6"/>
  <c r="E103" i="6"/>
  <c r="E131" i="6"/>
  <c r="E141" i="6"/>
  <c r="E143" i="6"/>
  <c r="E109" i="6"/>
  <c r="E144" i="6"/>
  <c r="E146" i="6"/>
  <c r="G143" i="6"/>
  <c r="G144" i="6"/>
  <c r="G146" i="6"/>
  <c r="F144" i="6"/>
  <c r="F146" i="6"/>
  <c r="H121" i="3"/>
  <c r="H121" i="6"/>
  <c r="E173" i="6"/>
  <c r="E174" i="6"/>
  <c r="E175" i="6"/>
  <c r="F173" i="6"/>
  <c r="F174" i="6"/>
  <c r="F175" i="6"/>
  <c r="G173" i="6"/>
  <c r="G112" i="6"/>
  <c r="G113" i="6"/>
  <c r="G114" i="6"/>
  <c r="G115" i="6"/>
  <c r="G116" i="6"/>
  <c r="G117" i="6"/>
  <c r="G118" i="6"/>
  <c r="G119" i="6"/>
  <c r="G120" i="6"/>
  <c r="G174" i="6"/>
  <c r="G175" i="6"/>
  <c r="C173" i="6"/>
  <c r="C174" i="6"/>
  <c r="C175" i="6"/>
  <c r="E160" i="6"/>
  <c r="E161" i="6"/>
  <c r="E162" i="6"/>
  <c r="E163" i="6"/>
  <c r="E164" i="6"/>
  <c r="E165" i="6"/>
  <c r="E166" i="6"/>
  <c r="E167" i="6"/>
  <c r="E168" i="6"/>
  <c r="F160" i="6"/>
  <c r="F161" i="6"/>
  <c r="F162" i="6"/>
  <c r="F163" i="6"/>
  <c r="F164" i="6"/>
  <c r="F165" i="6"/>
  <c r="F166" i="6"/>
  <c r="F167" i="6"/>
  <c r="F168" i="6"/>
  <c r="G160" i="6"/>
  <c r="G161" i="6"/>
  <c r="G162" i="6"/>
  <c r="G163" i="6"/>
  <c r="G164" i="6"/>
  <c r="G165" i="6"/>
  <c r="G166" i="6"/>
  <c r="G167" i="6"/>
  <c r="G168" i="6"/>
  <c r="C160" i="6"/>
  <c r="C161" i="6"/>
  <c r="C162" i="6"/>
  <c r="C163" i="6"/>
  <c r="C164" i="6"/>
  <c r="C165" i="6"/>
  <c r="C166" i="6"/>
  <c r="C167" i="6"/>
  <c r="C168" i="6"/>
  <c r="D2" i="9"/>
  <c r="C11" i="9"/>
  <c r="C25" i="9"/>
  <c r="C245" i="2"/>
  <c r="C249" i="2"/>
  <c r="C246" i="2"/>
  <c r="C247" i="2"/>
  <c r="C248" i="2"/>
  <c r="C250" i="2"/>
  <c r="C251" i="2"/>
  <c r="C252" i="2"/>
  <c r="C253" i="2"/>
  <c r="C254" i="2"/>
  <c r="C175" i="2"/>
  <c r="C157" i="2"/>
  <c r="C158" i="2"/>
  <c r="C159" i="2"/>
  <c r="C160" i="2"/>
  <c r="C161" i="2"/>
  <c r="C162" i="2"/>
  <c r="C163" i="2"/>
  <c r="C164" i="2"/>
  <c r="C165" i="2"/>
  <c r="C166" i="2"/>
  <c r="C167" i="2"/>
  <c r="C168" i="2"/>
  <c r="C169" i="2"/>
  <c r="C170" i="2"/>
  <c r="C171" i="2"/>
  <c r="C172" i="2"/>
  <c r="C173" i="2"/>
  <c r="C174" i="2"/>
  <c r="C176" i="2"/>
  <c r="C177" i="2"/>
  <c r="C178" i="2"/>
  <c r="C179" i="2"/>
  <c r="C180" i="2"/>
  <c r="C181" i="2"/>
  <c r="C182" i="2"/>
  <c r="C183" i="2"/>
  <c r="C184" i="2"/>
  <c r="C185" i="2"/>
  <c r="C186" i="2"/>
  <c r="C187" i="2"/>
  <c r="C188" i="2"/>
  <c r="C189" i="2"/>
  <c r="C194" i="2"/>
  <c r="C195" i="2"/>
  <c r="C196" i="2"/>
  <c r="C198" i="2"/>
  <c r="C201" i="2"/>
  <c r="C202" i="2"/>
  <c r="C203" i="2"/>
  <c r="C204" i="2"/>
  <c r="C205" i="2"/>
  <c r="C206" i="2"/>
  <c r="C207" i="2"/>
  <c r="C208" i="2"/>
  <c r="C209" i="2"/>
  <c r="C210" i="2"/>
  <c r="C211" i="2"/>
  <c r="C212" i="2"/>
  <c r="C213" i="2"/>
  <c r="C214" i="2"/>
  <c r="C215" i="2"/>
  <c r="C218" i="2"/>
  <c r="C219" i="2"/>
  <c r="C220" i="2"/>
  <c r="C221" i="2"/>
  <c r="C222" i="2"/>
  <c r="C225" i="2"/>
  <c r="C226" i="2"/>
  <c r="C227" i="2"/>
  <c r="C228" i="2"/>
  <c r="C229" i="2"/>
  <c r="C230" i="2"/>
  <c r="C231" i="2"/>
  <c r="C232" i="2"/>
  <c r="C233" i="2"/>
  <c r="C234" i="2"/>
  <c r="C235" i="2"/>
  <c r="C236" i="2"/>
  <c r="C237" i="2"/>
  <c r="C238" i="2"/>
  <c r="C239" i="2"/>
  <c r="C240" i="2"/>
  <c r="C241" i="2"/>
  <c r="C242" i="2"/>
  <c r="C257" i="2"/>
  <c r="C258" i="2"/>
  <c r="C259" i="2"/>
  <c r="C260" i="2"/>
  <c r="C275" i="2"/>
  <c r="C276" i="2"/>
  <c r="C277" i="2"/>
  <c r="C278" i="2"/>
  <c r="C279" i="2"/>
  <c r="C280" i="2"/>
  <c r="C281" i="2"/>
  <c r="C282" i="2"/>
  <c r="C285" i="2"/>
  <c r="C286" i="2"/>
  <c r="C287" i="2"/>
  <c r="C288" i="2"/>
  <c r="C289" i="2"/>
  <c r="C290" i="2"/>
  <c r="C291" i="2"/>
  <c r="C292" i="2"/>
  <c r="C294" i="2"/>
  <c r="D19" i="9"/>
  <c r="D25" i="9"/>
  <c r="E19" i="9"/>
  <c r="E25" i="9"/>
  <c r="F19" i="9"/>
  <c r="F25" i="9"/>
  <c r="G19" i="9"/>
  <c r="G25" i="9"/>
  <c r="H19" i="9"/>
  <c r="H25" i="9"/>
  <c r="I19" i="9"/>
  <c r="I25" i="9"/>
  <c r="D70" i="9"/>
  <c r="B71" i="9"/>
  <c r="I18" i="9"/>
  <c r="H18" i="9"/>
  <c r="G18" i="9"/>
  <c r="F18" i="9"/>
  <c r="E18" i="9"/>
  <c r="D18" i="9"/>
  <c r="C14" i="9"/>
  <c r="C15" i="9"/>
  <c r="D5" i="9"/>
  <c r="C263" i="2"/>
  <c r="C264" i="2"/>
  <c r="C265" i="2"/>
  <c r="C266" i="2"/>
  <c r="C267" i="2"/>
  <c r="C268" i="2"/>
  <c r="C269" i="2"/>
  <c r="C270" i="2"/>
  <c r="C271" i="2"/>
  <c r="C272" i="2"/>
  <c r="C295" i="2"/>
  <c r="D22" i="9"/>
  <c r="E22" i="9"/>
  <c r="F22" i="9"/>
  <c r="G22" i="9"/>
  <c r="H22" i="9"/>
  <c r="D23" i="9"/>
  <c r="E23" i="9"/>
  <c r="F23" i="9"/>
  <c r="G23" i="9"/>
  <c r="H23" i="9"/>
  <c r="L32" i="9"/>
  <c r="L35" i="9"/>
  <c r="L38" i="9"/>
  <c r="L41" i="9"/>
  <c r="D52" i="9"/>
  <c r="C55" i="9"/>
  <c r="D55" i="9"/>
  <c r="E55" i="9"/>
  <c r="F55" i="9"/>
  <c r="G55" i="9"/>
  <c r="H55" i="9"/>
  <c r="I55" i="9"/>
  <c r="C56" i="9"/>
  <c r="D56" i="9"/>
  <c r="E56" i="9"/>
  <c r="F56" i="9"/>
  <c r="G56" i="9"/>
  <c r="H56" i="9"/>
  <c r="I56" i="9"/>
  <c r="C57" i="9"/>
  <c r="D57" i="9"/>
  <c r="E57" i="9"/>
  <c r="F57" i="9"/>
  <c r="G57" i="9"/>
  <c r="H57" i="9"/>
  <c r="I57" i="9"/>
  <c r="C58" i="9"/>
  <c r="D58" i="9"/>
  <c r="E58" i="9"/>
  <c r="F58" i="9"/>
  <c r="G58" i="9"/>
  <c r="H58" i="9"/>
  <c r="I58" i="9"/>
  <c r="C59" i="9"/>
  <c r="D59" i="9"/>
  <c r="E59" i="9"/>
  <c r="F59" i="9"/>
  <c r="G59" i="9"/>
  <c r="H59" i="9"/>
  <c r="I59" i="9"/>
  <c r="C60" i="9"/>
  <c r="D60" i="9"/>
  <c r="E60" i="9"/>
  <c r="F60" i="9"/>
  <c r="G60" i="9"/>
  <c r="H60" i="9"/>
  <c r="I60" i="9"/>
  <c r="C61" i="9"/>
  <c r="D61" i="9"/>
  <c r="E61" i="9"/>
  <c r="F61" i="9"/>
  <c r="G61" i="9"/>
  <c r="H61" i="9"/>
  <c r="I61" i="9"/>
  <c r="C62" i="9"/>
  <c r="D62" i="9"/>
  <c r="E62" i="9"/>
  <c r="F62" i="9"/>
  <c r="G62" i="9"/>
  <c r="H62" i="9"/>
  <c r="I62" i="9"/>
  <c r="C63" i="9"/>
  <c r="D63" i="9"/>
  <c r="E63" i="9"/>
  <c r="F63" i="9"/>
  <c r="G63" i="9"/>
  <c r="H63" i="9"/>
  <c r="I63" i="9"/>
  <c r="C65" i="9"/>
  <c r="D65" i="9"/>
  <c r="E65" i="9"/>
  <c r="F65" i="9"/>
  <c r="G65" i="9"/>
  <c r="H65" i="9"/>
  <c r="I65" i="9"/>
  <c r="C75" i="9"/>
  <c r="C74" i="9"/>
  <c r="C76" i="9"/>
  <c r="H74" i="9"/>
  <c r="H75" i="9"/>
  <c r="H76" i="9"/>
  <c r="I74" i="9"/>
  <c r="I75" i="9"/>
  <c r="I76" i="9"/>
  <c r="F75" i="9"/>
  <c r="F74" i="9"/>
  <c r="F76" i="9"/>
  <c r="D73" i="9"/>
  <c r="D74" i="9"/>
  <c r="E74" i="9"/>
  <c r="G74" i="9"/>
  <c r="D75" i="9"/>
  <c r="E75" i="9"/>
  <c r="G75" i="9"/>
  <c r="D76" i="9"/>
  <c r="E76" i="9"/>
  <c r="G76" i="9"/>
  <c r="C32" i="2"/>
  <c r="B135" i="3"/>
  <c r="B136" i="3"/>
  <c r="B137" i="3"/>
  <c r="B138" i="3"/>
  <c r="B139" i="3"/>
  <c r="B140" i="3"/>
  <c r="B134" i="3"/>
  <c r="B125" i="3"/>
  <c r="B126" i="3"/>
  <c r="B127" i="3"/>
  <c r="B128" i="3"/>
  <c r="B129" i="3"/>
  <c r="B130" i="3"/>
  <c r="B124" i="3"/>
  <c r="B112" i="3"/>
  <c r="B113" i="3"/>
  <c r="B114" i="3"/>
  <c r="B115" i="3"/>
  <c r="B116" i="3"/>
  <c r="B117" i="3"/>
  <c r="B118" i="3"/>
  <c r="B119" i="3"/>
  <c r="B120" i="3"/>
  <c r="B107" i="3"/>
  <c r="B108" i="3"/>
  <c r="B106" i="3"/>
  <c r="B94" i="3"/>
  <c r="B95" i="3"/>
  <c r="B96" i="3"/>
  <c r="B97" i="3"/>
  <c r="B98" i="3"/>
  <c r="B99" i="3"/>
  <c r="B100" i="3"/>
  <c r="B101" i="3"/>
  <c r="B102" i="3"/>
  <c r="B75" i="3"/>
  <c r="B76" i="3"/>
  <c r="B77" i="3"/>
  <c r="B78" i="3"/>
  <c r="B79" i="3"/>
  <c r="B80" i="3"/>
  <c r="B81" i="3"/>
  <c r="B82" i="3"/>
  <c r="B83" i="3"/>
  <c r="B84" i="3"/>
  <c r="B85" i="3"/>
  <c r="B86" i="3"/>
  <c r="B87" i="3"/>
  <c r="B88" i="3"/>
  <c r="B89" i="3"/>
  <c r="B90" i="3"/>
  <c r="B74" i="3"/>
  <c r="B67" i="3"/>
  <c r="B68" i="3"/>
  <c r="B69" i="3"/>
  <c r="B70" i="3"/>
  <c r="B51" i="3"/>
  <c r="B52" i="3"/>
  <c r="B53" i="3"/>
  <c r="B54" i="3"/>
  <c r="B55" i="3"/>
  <c r="B56" i="3"/>
  <c r="B57" i="3"/>
  <c r="B58" i="3"/>
  <c r="B59" i="3"/>
  <c r="B60" i="3"/>
  <c r="B61" i="3"/>
  <c r="B62" i="3"/>
  <c r="B63" i="3"/>
  <c r="B50" i="3"/>
  <c r="B41" i="3"/>
  <c r="B42" i="3"/>
  <c r="B43" i="3"/>
  <c r="B44" i="3"/>
  <c r="B45" i="3"/>
  <c r="B4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6" i="3"/>
  <c r="B135" i="6"/>
  <c r="B136" i="6"/>
  <c r="B137" i="6"/>
  <c r="B138" i="6"/>
  <c r="B139" i="6"/>
  <c r="B140" i="6"/>
  <c r="B134" i="6"/>
  <c r="B125" i="6"/>
  <c r="B126" i="6"/>
  <c r="B127" i="6"/>
  <c r="B128" i="6"/>
  <c r="B129" i="6"/>
  <c r="B130" i="6"/>
  <c r="B124" i="6"/>
  <c r="B112" i="6"/>
  <c r="B113" i="6"/>
  <c r="B114" i="6"/>
  <c r="B115" i="6"/>
  <c r="B116" i="6"/>
  <c r="B117" i="6"/>
  <c r="B118" i="6"/>
  <c r="B119" i="6"/>
  <c r="B120" i="6"/>
  <c r="B107" i="6"/>
  <c r="B108" i="6"/>
  <c r="B106" i="6"/>
  <c r="B94" i="6"/>
  <c r="B95" i="6"/>
  <c r="B96" i="6"/>
  <c r="B97" i="6"/>
  <c r="B98" i="6"/>
  <c r="B99" i="6"/>
  <c r="B100" i="6"/>
  <c r="B101" i="6"/>
  <c r="B102" i="6"/>
  <c r="B75" i="6"/>
  <c r="B76" i="6"/>
  <c r="B77" i="6"/>
  <c r="B78" i="6"/>
  <c r="B79" i="6"/>
  <c r="B80" i="6"/>
  <c r="B81" i="6"/>
  <c r="B82" i="6"/>
  <c r="B83" i="6"/>
  <c r="B84" i="6"/>
  <c r="B85" i="6"/>
  <c r="B86" i="6"/>
  <c r="B87" i="6"/>
  <c r="B88" i="6"/>
  <c r="B89" i="6"/>
  <c r="B90" i="6"/>
  <c r="B74" i="6"/>
  <c r="B67" i="6"/>
  <c r="B68" i="6"/>
  <c r="B69" i="6"/>
  <c r="B70" i="6"/>
  <c r="B51" i="6"/>
  <c r="B52" i="6"/>
  <c r="B53" i="6"/>
  <c r="B54" i="6"/>
  <c r="B55" i="6"/>
  <c r="B56" i="6"/>
  <c r="B57" i="6"/>
  <c r="B58" i="6"/>
  <c r="B59" i="6"/>
  <c r="B60" i="6"/>
  <c r="B61" i="6"/>
  <c r="B62" i="6"/>
  <c r="B63" i="6"/>
  <c r="B50" i="6"/>
  <c r="B41" i="6"/>
  <c r="B42" i="6"/>
  <c r="B43" i="6"/>
  <c r="B44" i="6"/>
  <c r="B45" i="6"/>
  <c r="B4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6" i="6"/>
  <c r="B286" i="2"/>
  <c r="B287" i="2"/>
  <c r="B288" i="2"/>
  <c r="B289" i="2"/>
  <c r="B290" i="2"/>
  <c r="B291" i="2"/>
  <c r="B285" i="2"/>
  <c r="B276" i="2"/>
  <c r="B277" i="2"/>
  <c r="B278" i="2"/>
  <c r="B279" i="2"/>
  <c r="B280" i="2"/>
  <c r="B281" i="2"/>
  <c r="B275" i="2"/>
  <c r="B264" i="2"/>
  <c r="B265" i="2"/>
  <c r="B266" i="2"/>
  <c r="B267" i="2"/>
  <c r="B268" i="2"/>
  <c r="B269" i="2"/>
  <c r="B270" i="2"/>
  <c r="B271" i="2"/>
  <c r="B263" i="2"/>
  <c r="B258" i="2"/>
  <c r="B259" i="2"/>
  <c r="B257" i="2"/>
  <c r="B246" i="2"/>
  <c r="B247" i="2"/>
  <c r="B248" i="2"/>
  <c r="B249" i="2"/>
  <c r="B250" i="2"/>
  <c r="B251" i="2"/>
  <c r="B252" i="2"/>
  <c r="B253" i="2"/>
  <c r="B245" i="2"/>
  <c r="B226" i="2"/>
  <c r="B227" i="2"/>
  <c r="B228" i="2"/>
  <c r="B229" i="2"/>
  <c r="B230" i="2"/>
  <c r="B231" i="2"/>
  <c r="B232" i="2"/>
  <c r="B233" i="2"/>
  <c r="B234" i="2"/>
  <c r="B235" i="2"/>
  <c r="B236" i="2"/>
  <c r="B237" i="2"/>
  <c r="B238" i="2"/>
  <c r="B239" i="2"/>
  <c r="B240" i="2"/>
  <c r="B241" i="2"/>
  <c r="B225" i="2"/>
  <c r="B219" i="2"/>
  <c r="B220" i="2"/>
  <c r="B221" i="2"/>
  <c r="B218" i="2"/>
  <c r="B202" i="2"/>
  <c r="B203" i="2"/>
  <c r="B204" i="2"/>
  <c r="B205" i="2"/>
  <c r="B206" i="2"/>
  <c r="B207" i="2"/>
  <c r="B208" i="2"/>
  <c r="B209" i="2"/>
  <c r="B210" i="2"/>
  <c r="B211" i="2"/>
  <c r="B212" i="2"/>
  <c r="B213" i="2"/>
  <c r="B214" i="2"/>
  <c r="B201" i="2"/>
  <c r="B193" i="2"/>
  <c r="B194" i="2"/>
  <c r="B195" i="2"/>
  <c r="B196" i="2"/>
  <c r="B197" i="2"/>
  <c r="B192" i="2"/>
  <c r="C192"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57" i="2"/>
  <c r="B136" i="2"/>
  <c r="B137" i="2"/>
  <c r="B138" i="2"/>
  <c r="B139" i="2"/>
  <c r="B140" i="2"/>
  <c r="B141" i="2"/>
  <c r="B135" i="2"/>
  <c r="B126" i="2"/>
  <c r="B127" i="2"/>
  <c r="B128" i="2"/>
  <c r="B129" i="2"/>
  <c r="B130" i="2"/>
  <c r="B131" i="2"/>
  <c r="B125" i="2"/>
  <c r="B114" i="2"/>
  <c r="B115" i="2"/>
  <c r="B116" i="2"/>
  <c r="B117" i="2"/>
  <c r="B118" i="2"/>
  <c r="B119" i="2"/>
  <c r="B120" i="2"/>
  <c r="B121" i="2"/>
  <c r="B113" i="2"/>
  <c r="B108" i="2"/>
  <c r="B109" i="2"/>
  <c r="B107" i="2"/>
  <c r="D108" i="2"/>
  <c r="D109" i="2"/>
  <c r="D107" i="2"/>
  <c r="C108" i="2"/>
  <c r="C109" i="2"/>
  <c r="C107" i="2"/>
  <c r="B96" i="2"/>
  <c r="B97" i="2"/>
  <c r="B98" i="2"/>
  <c r="B99" i="2"/>
  <c r="B100" i="2"/>
  <c r="B101" i="2"/>
  <c r="B102" i="2"/>
  <c r="B103" i="2"/>
  <c r="B95" i="2"/>
  <c r="B76" i="2"/>
  <c r="B77" i="2"/>
  <c r="B78" i="2"/>
  <c r="B79" i="2"/>
  <c r="B80" i="2"/>
  <c r="B81" i="2"/>
  <c r="B82" i="2"/>
  <c r="B83" i="2"/>
  <c r="B84" i="2"/>
  <c r="B85" i="2"/>
  <c r="B86" i="2"/>
  <c r="B87" i="2"/>
  <c r="B88" i="2"/>
  <c r="B89" i="2"/>
  <c r="B90" i="2"/>
  <c r="B91" i="2"/>
  <c r="B75" i="2"/>
  <c r="B69" i="2"/>
  <c r="B70" i="2"/>
  <c r="B71" i="2"/>
  <c r="B68" i="2"/>
  <c r="B52" i="2"/>
  <c r="B53" i="2"/>
  <c r="B54" i="2"/>
  <c r="B55" i="2"/>
  <c r="B56" i="2"/>
  <c r="B57" i="2"/>
  <c r="B58" i="2"/>
  <c r="B59" i="2"/>
  <c r="B60" i="2"/>
  <c r="B61" i="2"/>
  <c r="B62" i="2"/>
  <c r="B63" i="2"/>
  <c r="B64" i="2"/>
  <c r="B51" i="2"/>
  <c r="B43" i="2"/>
  <c r="B44" i="2"/>
  <c r="B45" i="2"/>
  <c r="B46" i="2"/>
  <c r="B47" i="2"/>
  <c r="B42" i="2"/>
  <c r="C42" i="2"/>
  <c r="C43" i="2"/>
  <c r="C45"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9" i="2"/>
  <c r="B8" i="2"/>
  <c r="B7" i="2"/>
  <c r="G112" i="3"/>
  <c r="G113" i="3"/>
  <c r="G114" i="3"/>
  <c r="G115" i="3"/>
  <c r="G116" i="3"/>
  <c r="G117" i="3"/>
  <c r="G118" i="3"/>
  <c r="G119" i="3"/>
  <c r="G120" i="3"/>
  <c r="D17" i="6"/>
  <c r="D67" i="6"/>
  <c r="D68" i="6"/>
  <c r="D69" i="6"/>
  <c r="C136" i="2"/>
  <c r="C137" i="2"/>
  <c r="C138" i="2"/>
  <c r="C139" i="2"/>
  <c r="C140" i="2"/>
  <c r="C141" i="2"/>
  <c r="C135" i="2"/>
  <c r="C126" i="2"/>
  <c r="C127" i="2"/>
  <c r="C128" i="2"/>
  <c r="C129" i="2"/>
  <c r="C130" i="2"/>
  <c r="C131" i="2"/>
  <c r="C125" i="2"/>
  <c r="C114" i="2"/>
  <c r="C115" i="2"/>
  <c r="C116" i="2"/>
  <c r="C117" i="2"/>
  <c r="C118" i="2"/>
  <c r="C119" i="2"/>
  <c r="C120" i="2"/>
  <c r="C121" i="2"/>
  <c r="C113" i="2"/>
  <c r="C96" i="2"/>
  <c r="C97" i="2"/>
  <c r="C98" i="2"/>
  <c r="C99" i="2"/>
  <c r="C100" i="2"/>
  <c r="C101" i="2"/>
  <c r="C102" i="2"/>
  <c r="C103" i="2"/>
  <c r="C95" i="2"/>
  <c r="C76" i="2"/>
  <c r="C77" i="2"/>
  <c r="C78" i="2"/>
  <c r="C79" i="2"/>
  <c r="C80" i="2"/>
  <c r="C81" i="2"/>
  <c r="C82" i="2"/>
  <c r="C83" i="2"/>
  <c r="C84" i="2"/>
  <c r="C85" i="2"/>
  <c r="C86" i="2"/>
  <c r="C87" i="2"/>
  <c r="C88" i="2"/>
  <c r="C89" i="2"/>
  <c r="C90" i="2"/>
  <c r="C91" i="2"/>
  <c r="C75" i="2"/>
  <c r="C69" i="2"/>
  <c r="C70" i="2"/>
  <c r="C71" i="2"/>
  <c r="C68" i="2"/>
  <c r="C52" i="2"/>
  <c r="C53" i="2"/>
  <c r="C54" i="2"/>
  <c r="C55" i="2"/>
  <c r="C56" i="2"/>
  <c r="C57" i="2"/>
  <c r="C58" i="2"/>
  <c r="C59" i="2"/>
  <c r="C60" i="2"/>
  <c r="C61" i="2"/>
  <c r="C62" i="2"/>
  <c r="C63" i="2"/>
  <c r="C64" i="2"/>
  <c r="C51" i="2"/>
  <c r="C44" i="2"/>
  <c r="C46" i="2"/>
  <c r="C47" i="2"/>
  <c r="C8" i="2"/>
  <c r="C9" i="2"/>
  <c r="C10" i="2"/>
  <c r="C11" i="2"/>
  <c r="C12" i="2"/>
  <c r="C13" i="2"/>
  <c r="C14" i="2"/>
  <c r="C15" i="2"/>
  <c r="C16" i="2"/>
  <c r="C17" i="2"/>
  <c r="C18" i="2"/>
  <c r="C19" i="2"/>
  <c r="C20" i="2"/>
  <c r="C21" i="2"/>
  <c r="C22" i="2"/>
  <c r="C23" i="2"/>
  <c r="C24" i="2"/>
  <c r="C25" i="2"/>
  <c r="C26" i="2"/>
  <c r="C27" i="2"/>
  <c r="C28" i="2"/>
  <c r="C29" i="2"/>
  <c r="C30" i="2"/>
  <c r="C31" i="2"/>
  <c r="C33" i="2"/>
  <c r="C34" i="2"/>
  <c r="C35" i="2"/>
  <c r="C36" i="2"/>
  <c r="C37" i="2"/>
  <c r="C38" i="2"/>
  <c r="C7" i="2"/>
  <c r="C193" i="2"/>
  <c r="C197" i="2"/>
  <c r="D136" i="2"/>
  <c r="D137" i="2"/>
  <c r="D138" i="2"/>
  <c r="D139" i="2"/>
  <c r="D140" i="2"/>
  <c r="D141" i="2"/>
  <c r="D135" i="2"/>
  <c r="D126" i="2"/>
  <c r="D127" i="2"/>
  <c r="D128" i="2"/>
  <c r="D129" i="2"/>
  <c r="D130" i="2"/>
  <c r="D131" i="2"/>
  <c r="D125" i="2"/>
  <c r="D114" i="2"/>
  <c r="D115" i="2"/>
  <c r="D116" i="2"/>
  <c r="D117" i="2"/>
  <c r="D118" i="2"/>
  <c r="D119" i="2"/>
  <c r="D120" i="2"/>
  <c r="D121" i="2"/>
  <c r="D113" i="2"/>
  <c r="D96" i="2"/>
  <c r="D97" i="2"/>
  <c r="D98" i="2"/>
  <c r="D99" i="2"/>
  <c r="D100" i="2"/>
  <c r="D101" i="2"/>
  <c r="D102" i="2"/>
  <c r="D103" i="2"/>
  <c r="D95" i="2"/>
  <c r="D76" i="2"/>
  <c r="D77" i="2"/>
  <c r="D78" i="2"/>
  <c r="D79" i="2"/>
  <c r="D80" i="2"/>
  <c r="D81" i="2"/>
  <c r="D82" i="2"/>
  <c r="D83" i="2"/>
  <c r="D84" i="2"/>
  <c r="D85" i="2"/>
  <c r="D86" i="2"/>
  <c r="D87" i="2"/>
  <c r="D88" i="2"/>
  <c r="D89" i="2"/>
  <c r="D90" i="2"/>
  <c r="D91" i="2"/>
  <c r="D75" i="2"/>
  <c r="D69" i="2"/>
  <c r="D70" i="2"/>
  <c r="D71" i="2"/>
  <c r="D68" i="2"/>
  <c r="D52" i="2"/>
  <c r="D53" i="2"/>
  <c r="D54" i="2"/>
  <c r="D55" i="2"/>
  <c r="D56" i="2"/>
  <c r="D57" i="2"/>
  <c r="D58" i="2"/>
  <c r="D59" i="2"/>
  <c r="D60" i="2"/>
  <c r="D61" i="2"/>
  <c r="D62" i="2"/>
  <c r="D63" i="2"/>
  <c r="D64" i="2"/>
  <c r="D51" i="2"/>
  <c r="D43" i="2"/>
  <c r="D44" i="2"/>
  <c r="D45" i="2"/>
  <c r="D46" i="2"/>
  <c r="D47" i="2"/>
  <c r="D42" i="2"/>
  <c r="D38" i="2"/>
  <c r="D18" i="2"/>
  <c r="D19" i="2"/>
  <c r="D20" i="2"/>
  <c r="D21" i="2"/>
  <c r="D22" i="2"/>
  <c r="D23" i="2"/>
  <c r="D24" i="2"/>
  <c r="D25" i="2"/>
  <c r="D26" i="2"/>
  <c r="D27" i="2"/>
  <c r="D28" i="2"/>
  <c r="D29" i="2"/>
  <c r="D30" i="2"/>
  <c r="D31" i="2"/>
  <c r="D32" i="2"/>
  <c r="D33" i="2"/>
  <c r="D34" i="2"/>
  <c r="D35" i="2"/>
  <c r="D36" i="2"/>
  <c r="D37" i="2"/>
  <c r="D8" i="2"/>
  <c r="D9" i="2"/>
  <c r="D10" i="2"/>
  <c r="D11" i="2"/>
  <c r="D12" i="2"/>
  <c r="D13" i="2"/>
  <c r="D14" i="2"/>
  <c r="D15" i="2"/>
  <c r="D16" i="2"/>
  <c r="D17" i="2"/>
  <c r="D7" i="2"/>
  <c r="C296" i="2"/>
  <c r="C110" i="2"/>
  <c r="C122" i="2"/>
  <c r="C145" i="2"/>
  <c r="C39" i="2"/>
  <c r="C48" i="2"/>
  <c r="C65" i="2"/>
  <c r="C72" i="2"/>
  <c r="C92" i="2"/>
  <c r="C104" i="2"/>
  <c r="C132" i="2"/>
  <c r="C142" i="2"/>
  <c r="C144" i="2"/>
  <c r="C147" i="2"/>
  <c r="D68" i="3"/>
  <c r="D69" i="3"/>
  <c r="D67" i="3"/>
  <c r="D17" i="3"/>
</calcChain>
</file>

<file path=xl/comments1.xml><?xml version="1.0" encoding="utf-8"?>
<comments xmlns="http://schemas.openxmlformats.org/spreadsheetml/2006/main">
  <authors>
    <author>Rich Kaestner</author>
  </authors>
  <commentList>
    <comment ref="B7" authorId="0">
      <text>
        <r>
          <rPr>
            <b/>
            <sz val="10"/>
            <color indexed="81"/>
            <rFont val="Tahoma"/>
          </rPr>
          <t>Starting with year 1, what is the expected project life in years? (Generally not more than 5 years for technology projects)</t>
        </r>
      </text>
    </comment>
    <comment ref="B10" authorId="0">
      <text>
        <r>
          <rPr>
            <b/>
            <sz val="10"/>
            <color indexed="81"/>
            <rFont val="Tahoma"/>
          </rPr>
          <t>It is assumed that implementation expenses are all accrued in year 0</t>
        </r>
      </text>
    </comment>
    <comment ref="B17" authorId="0">
      <text>
        <r>
          <rPr>
            <b/>
            <sz val="10"/>
            <color indexed="81"/>
            <rFont val="Tahoma"/>
          </rPr>
          <t>Annual costs may vary depending on tech refresh and changing support requirements. This model assumes ongoing costs start in year 1; if some of those are accrued in year 0 (implementation year) add them to year 0.</t>
        </r>
        <r>
          <rPr>
            <sz val="10"/>
            <color indexed="81"/>
            <rFont val="Tahoma"/>
          </rPr>
          <t xml:space="preserve">
</t>
        </r>
      </text>
    </comment>
    <comment ref="B29" authorId="0">
      <text>
        <r>
          <rPr>
            <b/>
            <sz val="10"/>
            <color indexed="81"/>
            <rFont val="Tahoma"/>
          </rPr>
          <t>Implementation begins in month 0 of year 0. When do savings begin to accrue? Must be 36 months or less.</t>
        </r>
      </text>
    </comment>
    <comment ref="B31" authorId="0">
      <text>
        <r>
          <rPr>
            <b/>
            <sz val="10"/>
            <color indexed="81"/>
            <rFont val="Tahoma"/>
          </rPr>
          <t>Enter these fields or just total $ saved through enhanced productivity.</t>
        </r>
      </text>
    </comment>
    <comment ref="B34" authorId="0">
      <text>
        <r>
          <rPr>
            <b/>
            <sz val="10"/>
            <color indexed="81"/>
            <rFont val="Tahoma"/>
          </rPr>
          <t>Enter these fields or just total $ saved through enhanced productivity.</t>
        </r>
        <r>
          <rPr>
            <sz val="10"/>
            <color indexed="81"/>
            <rFont val="Tahoma"/>
          </rPr>
          <t xml:space="preserve">
</t>
        </r>
      </text>
    </comment>
    <comment ref="B37" authorId="0">
      <text>
        <r>
          <rPr>
            <sz val="10"/>
            <color indexed="81"/>
            <rFont val="Tahoma"/>
          </rPr>
          <t xml:space="preserve">Enter these fields or just total $ saved through enhanced productivity.
</t>
        </r>
      </text>
    </comment>
    <comment ref="B40" authorId="0">
      <text>
        <r>
          <rPr>
            <sz val="10"/>
            <color indexed="81"/>
            <rFont val="Tahoma"/>
          </rPr>
          <t xml:space="preserve">Student productivity can be contraversial, in that students are not paid. If used, per-student unding is used instead of salary.
</t>
        </r>
      </text>
    </comment>
    <comment ref="B44" authorId="0">
      <text>
        <r>
          <rPr>
            <b/>
            <sz val="10"/>
            <color indexed="81"/>
            <rFont val="Tahoma"/>
          </rPr>
          <t>Out-of pocket expenses saved, such as utility bills, supplies, text books, etc.</t>
        </r>
      </text>
    </comment>
    <comment ref="B46" authorId="0">
      <text>
        <r>
          <rPr>
            <b/>
            <sz val="10"/>
            <color indexed="81"/>
            <rFont val="Tahoma"/>
          </rPr>
          <t>Amount saved from expenses that would be required if this project is not implemented</t>
        </r>
      </text>
    </comment>
    <comment ref="B48" authorId="0">
      <text>
        <r>
          <rPr>
            <b/>
            <sz val="10"/>
            <color indexed="81"/>
            <rFont val="Tahoma"/>
          </rPr>
          <t>Additional revenue to the district, such as increased student-day attendance or grants</t>
        </r>
      </text>
    </comment>
    <comment ref="B73" authorId="0">
      <text>
        <r>
          <rPr>
            <b/>
            <sz val="10"/>
            <color indexed="81"/>
            <rFont val="Tahoma"/>
          </rPr>
          <t>Number of months it is expected to take for this project to break even, starting at beginning of year 0</t>
        </r>
      </text>
    </comment>
  </commentList>
</comments>
</file>

<file path=xl/sharedStrings.xml><?xml version="1.0" encoding="utf-8"?>
<sst xmlns="http://schemas.openxmlformats.org/spreadsheetml/2006/main" count="531" uniqueCount="321">
  <si>
    <t>Initial Cost</t>
  </si>
  <si>
    <t>Cost Factor</t>
  </si>
  <si>
    <t>Client Computer Installation</t>
  </si>
  <si>
    <t>Upgrade Client Computers</t>
  </si>
  <si>
    <t>Purchase Peripherals</t>
  </si>
  <si>
    <t>Purchase Client Computer Software</t>
  </si>
  <si>
    <t>Includes system SW</t>
  </si>
  <si>
    <t>Comments</t>
  </si>
  <si>
    <t>Annual Software License Fees</t>
  </si>
  <si>
    <t>Upgrade Servers</t>
  </si>
  <si>
    <t>Client Computer Moves</t>
  </si>
  <si>
    <t>Client Computer Upgrades</t>
  </si>
  <si>
    <t>Labor listed separately</t>
  </si>
  <si>
    <t>*TCO</t>
  </si>
  <si>
    <t>Implementation Direct Labor</t>
  </si>
  <si>
    <t>Ongoing Direct Labor</t>
  </si>
  <si>
    <t>Ongoing Indirect Labor</t>
  </si>
  <si>
    <t>Building Refurb</t>
  </si>
  <si>
    <t>Electrical &amp; HVAC</t>
  </si>
  <si>
    <t>Project Specific Direct Lbr</t>
  </si>
  <si>
    <t>Purchase Server Software</t>
  </si>
  <si>
    <t>Project Planning</t>
  </si>
  <si>
    <t>Project Management</t>
  </si>
  <si>
    <t>Consultants and Contractors</t>
  </si>
  <si>
    <t>Outsourced Implementation</t>
  </si>
  <si>
    <t>Purchase Client Appliances</t>
  </si>
  <si>
    <t>Specific Function Devices</t>
  </si>
  <si>
    <t>Purchase Handheld Devices</t>
  </si>
  <si>
    <t>Purchase Assistive Technology</t>
  </si>
  <si>
    <t>External Application Provider(s)</t>
  </si>
  <si>
    <t>Non-Computer Svcs. Staff</t>
  </si>
  <si>
    <t>Professional Development &amp; Training</t>
  </si>
  <si>
    <r>
      <t>Technical Services</t>
    </r>
    <r>
      <rPr>
        <sz val="10"/>
        <rFont val="Arial"/>
      </rPr>
      <t xml:space="preserve"> </t>
    </r>
  </si>
  <si>
    <r>
      <t>Service Desk</t>
    </r>
    <r>
      <rPr>
        <vertAlign val="superscript"/>
        <sz val="10"/>
        <rFont val="Arial"/>
        <family val="2"/>
      </rPr>
      <t xml:space="preserve"> </t>
    </r>
  </si>
  <si>
    <r>
      <t>Finance and Administration</t>
    </r>
    <r>
      <rPr>
        <vertAlign val="superscript"/>
        <sz val="10"/>
        <rFont val="Arial"/>
        <family val="2"/>
      </rPr>
      <t xml:space="preserve"> </t>
    </r>
  </si>
  <si>
    <t>Curriculum Development &amp; Support</t>
  </si>
  <si>
    <t xml:space="preserve">Curriculum Development </t>
  </si>
  <si>
    <t xml:space="preserve">Finance and Administration </t>
  </si>
  <si>
    <t>Annual Printer Supplies Cost</t>
  </si>
  <si>
    <t>Contractors</t>
  </si>
  <si>
    <t>**TCO</t>
  </si>
  <si>
    <t>Implementation Indirect Labor</t>
  </si>
  <si>
    <t>Client Computer implementation Time</t>
  </si>
  <si>
    <t>Computer Maintenance</t>
  </si>
  <si>
    <t>Backups, reorgs, etc.</t>
  </si>
  <si>
    <t xml:space="preserve">Application Development </t>
  </si>
  <si>
    <t>Receiving Help</t>
  </si>
  <si>
    <t>Assisting Others</t>
  </si>
  <si>
    <t>Casual Learning</t>
  </si>
  <si>
    <t>Productivity Lost from Downtime</t>
  </si>
  <si>
    <t>Training</t>
  </si>
  <si>
    <t>Purchase/Upgrade Mainframe/terminals</t>
  </si>
  <si>
    <t>New Building/Addition Construction est.</t>
  </si>
  <si>
    <t>Teleconference &amp; AV Infrastructure</t>
  </si>
  <si>
    <t>Electrical/Voice/Data Wiring</t>
  </si>
  <si>
    <t>Asbestos Removal</t>
  </si>
  <si>
    <t>Physical Security Upgrades</t>
  </si>
  <si>
    <t>Furniture</t>
  </si>
  <si>
    <t>HVAC Equip. Uprade/Installation</t>
  </si>
  <si>
    <t>Installation of HVAC Venting/Filters</t>
  </si>
  <si>
    <t>Electrical Service Upgrades</t>
  </si>
  <si>
    <t>Additional HVAC Power Requirements</t>
  </si>
  <si>
    <t>Backup Power Supplies</t>
  </si>
  <si>
    <t>Incl. Online Subscription Svcs</t>
  </si>
  <si>
    <t>Incl. system maintenance</t>
  </si>
  <si>
    <t>Copiers and Scanners</t>
  </si>
  <si>
    <t>Interactive Whiteboards</t>
  </si>
  <si>
    <t>Wide Area Network (Pvt. or Leased)</t>
  </si>
  <si>
    <t>Voice Infrastructure (PBX, handsets, etc.)</t>
  </si>
  <si>
    <t>Old Technology Disposal</t>
  </si>
  <si>
    <t>Displays not included with computers</t>
  </si>
  <si>
    <t>Includes Portable Storage</t>
  </si>
  <si>
    <t>Spares, Test Equipment</t>
  </si>
  <si>
    <t>New Network Switches, Routers</t>
  </si>
  <si>
    <t>Purchase Wireless Access Points</t>
  </si>
  <si>
    <t>New Network Jacks, Cable</t>
  </si>
  <si>
    <t>Fax Equipment</t>
  </si>
  <si>
    <t>Purch/lease Client Desktop Computers</t>
  </si>
  <si>
    <t>Purch/lease Client Notebook Computers</t>
  </si>
  <si>
    <t>Purchase/lease Server(s)</t>
  </si>
  <si>
    <r>
      <t>Amortized Years</t>
    </r>
    <r>
      <rPr>
        <b/>
        <vertAlign val="superscript"/>
        <sz val="12"/>
        <color indexed="9"/>
        <rFont val="Arial"/>
        <family val="2"/>
      </rPr>
      <t>1</t>
    </r>
  </si>
  <si>
    <t>1. Major one-time purchases should be amortized over the expected life of the project, up to 5 years (longer for building refurb)</t>
  </si>
  <si>
    <t>Annualized (Calculated)</t>
  </si>
  <si>
    <r>
      <t>Ongoing Cost</t>
    </r>
    <r>
      <rPr>
        <b/>
        <vertAlign val="superscript"/>
        <sz val="12"/>
        <color indexed="9"/>
        <rFont val="Arial"/>
        <family val="2"/>
      </rPr>
      <t>2</t>
    </r>
  </si>
  <si>
    <t>2. Ongoing costs include ongoing support and equipment leasing</t>
  </si>
  <si>
    <t>User System Training</t>
  </si>
  <si>
    <t>User Application Training</t>
  </si>
  <si>
    <t>CS Staff Application Training</t>
  </si>
  <si>
    <t>Insurance</t>
  </si>
  <si>
    <t>Implementn/Upgrade+Annual</t>
  </si>
  <si>
    <t xml:space="preserve">Incl. Non-Computer Svcs </t>
  </si>
  <si>
    <t xml:space="preserve">   staff responsible for suppt</t>
  </si>
  <si>
    <t>Mobile Laptop Carts</t>
  </si>
  <si>
    <t>Voice Communications Infrastructure</t>
  </si>
  <si>
    <t>Computer &amp; Network Technology</t>
  </si>
  <si>
    <t>PBX chassis</t>
  </si>
  <si>
    <t>Line cards</t>
  </si>
  <si>
    <t>Trunk cards</t>
  </si>
  <si>
    <t>Protocol conversion and voice compression</t>
  </si>
  <si>
    <t>Other (UPS, HVAC)</t>
  </si>
  <si>
    <t>Power Req for New Technology</t>
  </si>
  <si>
    <t>User Software</t>
  </si>
  <si>
    <t>Call Accounting Software</t>
  </si>
  <si>
    <t>System &amp; Admin Software</t>
  </si>
  <si>
    <t>Analog/digital phone sets</t>
  </si>
  <si>
    <t>Specialized Phones</t>
  </si>
  <si>
    <t>Admin consoles</t>
  </si>
  <si>
    <t>TAPI Adapters and Software</t>
  </si>
  <si>
    <t>Voice Messaging</t>
  </si>
  <si>
    <t>Leased line or Dedicated Circuit Costs</t>
  </si>
  <si>
    <t>Long Distance Charges</t>
  </si>
  <si>
    <t>Line Access or Voice Service Fees</t>
  </si>
  <si>
    <t>Voice Communications Fees</t>
  </si>
  <si>
    <t xml:space="preserve">External IT Services </t>
  </si>
  <si>
    <t>Replaced Systems User Time Savings</t>
  </si>
  <si>
    <t>Replaced Systems Support Savings</t>
  </si>
  <si>
    <t>Subtract if entered as +</t>
  </si>
  <si>
    <t>Moves, Adds, Changes (Triage of Equipmnt)</t>
  </si>
  <si>
    <t>Old Equipment Disposal</t>
  </si>
  <si>
    <t>Provide User Training for this Project</t>
  </si>
  <si>
    <t>Travel</t>
  </si>
  <si>
    <t>Consulting andVendor Support Svcs</t>
  </si>
  <si>
    <t>Maintenance Contracts (Annual)</t>
  </si>
  <si>
    <t xml:space="preserve">Ongoing Outsourced Services </t>
  </si>
  <si>
    <t>TOTAL INITIAL COSTS</t>
  </si>
  <si>
    <t>Ongoing Costs (Annual)</t>
  </si>
  <si>
    <t>Purchase/lease Printers</t>
  </si>
  <si>
    <t xml:space="preserve">Other: </t>
  </si>
  <si>
    <t>Most ongoing costs incurred</t>
  </si>
  <si>
    <t xml:space="preserve">  software costs</t>
  </si>
  <si>
    <t>If not incl. in computer cost</t>
  </si>
  <si>
    <t xml:space="preserve">  if leasing or have annual</t>
  </si>
  <si>
    <r>
      <t xml:space="preserve">TCO </t>
    </r>
    <r>
      <rPr>
        <b/>
        <sz val="10"/>
        <color indexed="9"/>
        <rFont val="Arial"/>
        <family val="2"/>
      </rPr>
      <t>(Annualized)</t>
    </r>
  </si>
  <si>
    <t>Total Voice Communications Fees</t>
  </si>
  <si>
    <t xml:space="preserve">Total Computer &amp; Network </t>
  </si>
  <si>
    <t xml:space="preserve">Total External IT </t>
  </si>
  <si>
    <t xml:space="preserve">Total Voice Communications </t>
  </si>
  <si>
    <t>Total Implementation Direct Labor</t>
  </si>
  <si>
    <t>Total Ongoing Direct Labor</t>
  </si>
  <si>
    <t xml:space="preserve"> </t>
  </si>
  <si>
    <t>Total Ongoing Indirect Labor</t>
  </si>
  <si>
    <t>Total Building Refurb</t>
  </si>
  <si>
    <t>Total Electrical &amp; HVAC</t>
  </si>
  <si>
    <t>Total Project Cost of Ownership</t>
  </si>
  <si>
    <r>
      <t>Annual Ongoing Cost</t>
    </r>
    <r>
      <rPr>
        <b/>
        <vertAlign val="superscript"/>
        <sz val="12"/>
        <color indexed="9"/>
        <rFont val="Arial"/>
        <family val="2"/>
      </rPr>
      <t>2</t>
    </r>
  </si>
  <si>
    <t>Note: Gray shaded areas will not normally have a cost in that column</t>
  </si>
  <si>
    <r>
      <t>Default UnitCost</t>
    </r>
    <r>
      <rPr>
        <b/>
        <vertAlign val="superscript"/>
        <sz val="11"/>
        <color indexed="9"/>
        <rFont val="Arial"/>
      </rPr>
      <t>3</t>
    </r>
  </si>
  <si>
    <t xml:space="preserve">   In order to equalize TCO costs over the life of the project, you may want to set amortized years to the same for all initial costs</t>
  </si>
  <si>
    <t xml:space="preserve">   keeping items with shorter replacement cycles for fewer years</t>
  </si>
  <si>
    <t xml:space="preserve">1. Major one-time purchases should be amortized over the expected life of the project, </t>
  </si>
  <si>
    <t>up to 5 years (longer for building refurb)</t>
  </si>
  <si>
    <t>TOTAL DIRECT (BUDGETED) COSTS</t>
  </si>
  <si>
    <t>TOTAL INDIRECT (USER) LABOR COSTS</t>
  </si>
  <si>
    <r>
      <t>Annual Ongoing Cost</t>
    </r>
    <r>
      <rPr>
        <b/>
        <vertAlign val="superscript"/>
        <sz val="12"/>
        <color indexed="9"/>
        <rFont val="Arial"/>
        <family val="2"/>
      </rPr>
      <t>1</t>
    </r>
  </si>
  <si>
    <t>1. Ongoing costs include ongoing support and equipment leasing</t>
  </si>
  <si>
    <t xml:space="preserve">TOTAL ANNUAL ONGOING BUDGETED COSTS </t>
  </si>
  <si>
    <t>TOTALONGOING  ANNUAL USER COSTS</t>
  </si>
  <si>
    <t xml:space="preserve"> ============</t>
  </si>
  <si>
    <t>3. Default UnitCosts are per-device default estimates that you can use if better data is lacking. Multiply times number of devices.</t>
  </si>
  <si>
    <t>Default calc at 120% of ongoing direct costs</t>
  </si>
  <si>
    <t>Basic Project Information</t>
  </si>
  <si>
    <t>By:</t>
  </si>
  <si>
    <t>Title:</t>
  </si>
  <si>
    <t>Project Name:</t>
  </si>
  <si>
    <t xml:space="preserve">Initial Costs (Year 0)  </t>
  </si>
  <si>
    <t xml:space="preserve">NOTES: </t>
  </si>
  <si>
    <t xml:space="preserve">   Grayed out fields are not normally used in the associated initial or ongoing cost column</t>
  </si>
  <si>
    <t xml:space="preserve">   E-rate rebate % (Apply appropriately to technology components)</t>
  </si>
  <si>
    <t>Project Description:</t>
  </si>
  <si>
    <t xml:space="preserve">   Cost savings such as replaced technology or saved labor should be entered as a negative number</t>
  </si>
  <si>
    <t xml:space="preserve">      For replaced equipment - reduce ongoing costs; either net against purchases or create separate line(s)</t>
  </si>
  <si>
    <t>Initial Cost Annualized (Calculated)</t>
  </si>
  <si>
    <t>Cameras, AV Equipment, Sound Sys</t>
  </si>
  <si>
    <t xml:space="preserve">incl. bid prep, eval, vendor sel </t>
  </si>
  <si>
    <t>Direct labor can be calculated</t>
  </si>
  <si>
    <t xml:space="preserve">  by multiplying hours by</t>
  </si>
  <si>
    <t xml:space="preserve">  burdened hourly labor cost</t>
  </si>
  <si>
    <t>Staff and paid user time</t>
  </si>
  <si>
    <t>Unpaid user training time</t>
  </si>
  <si>
    <t>Unpaid user time</t>
  </si>
  <si>
    <t>User overhead time - Non-budget</t>
  </si>
  <si>
    <t xml:space="preserve"> Donated time - Non-budget</t>
  </si>
  <si>
    <t>Total Direct (Budgeted) Costs</t>
  </si>
  <si>
    <t>Total Indirect (Non-budgeted) Costs</t>
  </si>
  <si>
    <t>Total Implementation Indirect Labor</t>
  </si>
  <si>
    <t>Planning and Process Management</t>
  </si>
  <si>
    <r>
      <t>Yrs</t>
    </r>
    <r>
      <rPr>
        <b/>
        <vertAlign val="superscript"/>
        <sz val="12"/>
        <color indexed="9"/>
        <rFont val="Arial"/>
        <family val="2"/>
      </rPr>
      <t>1</t>
    </r>
  </si>
  <si>
    <t xml:space="preserve">         Items with zero annualized cost are not displayed for cleaner print version</t>
  </si>
  <si>
    <t>Use CoSN Green Computing Energy Use Calculator</t>
  </si>
  <si>
    <t>2. Ongoing costs include annual ongoing support and equipment leasing</t>
  </si>
  <si>
    <t>Direct (budgeted) Costs</t>
  </si>
  <si>
    <t>Indirect (unbudgeted) Costs</t>
  </si>
  <si>
    <t>Costs</t>
  </si>
  <si>
    <t>Initial (implementation)</t>
  </si>
  <si>
    <t>Initial (Implementation)</t>
  </si>
  <si>
    <t>Project Life</t>
  </si>
  <si>
    <t xml:space="preserve">  Amortization Years</t>
  </si>
  <si>
    <t>Year 0</t>
  </si>
  <si>
    <t>Year 1</t>
  </si>
  <si>
    <t>Year 2</t>
  </si>
  <si>
    <t>Year 3</t>
  </si>
  <si>
    <t>Year 4</t>
  </si>
  <si>
    <t>Year 5</t>
  </si>
  <si>
    <t>Ongoing Budgeted Costs:</t>
  </si>
  <si>
    <t>Ongoing Unbudgeted Costs:</t>
  </si>
  <si>
    <t xml:space="preserve">   Default from cost summary</t>
  </si>
  <si>
    <t xml:space="preserve">  Budgeted (Direct) costs</t>
  </si>
  <si>
    <t xml:space="preserve">  Unbudgeted (Indirect) costs</t>
  </si>
  <si>
    <t xml:space="preserve">    Actual annual estimate</t>
  </si>
  <si>
    <t>Teacher Productivity</t>
  </si>
  <si>
    <t>Number of teachers    x</t>
  </si>
  <si>
    <t>(Hrs/month saved    /</t>
  </si>
  <si>
    <t>Hrs/month worked)    x</t>
  </si>
  <si>
    <t>Admin Productivity</t>
  </si>
  <si>
    <t>Student Productivity</t>
  </si>
  <si>
    <t>Hrs/month in school)  x</t>
  </si>
  <si>
    <t>Number of admin     x</t>
  </si>
  <si>
    <t>Number of aides    x</t>
  </si>
  <si>
    <t>Number of students    x</t>
  </si>
  <si>
    <t>Total $ Savings</t>
  </si>
  <si>
    <t>Enter into blue cells; default values are inserted where possible</t>
  </si>
  <si>
    <t>Avg annual burdened salary  =</t>
  </si>
  <si>
    <t>Avg annual per-student funding =</t>
  </si>
  <si>
    <t xml:space="preserve">$ Savings (reduced expenditures)    =   </t>
  </si>
  <si>
    <t>$ Cost avoidance             =</t>
  </si>
  <si>
    <t>Increased revenues (beyond related cost)=</t>
  </si>
  <si>
    <t>Year 6</t>
  </si>
  <si>
    <t xml:space="preserve">NOTE: </t>
  </si>
  <si>
    <t>Return on Investment</t>
  </si>
  <si>
    <t>Total accumulated Direct Costs</t>
  </si>
  <si>
    <t>Other Savings</t>
  </si>
  <si>
    <t xml:space="preserve"> Note that this model does not account for risk (probability of success)</t>
  </si>
  <si>
    <t>Payback in months</t>
  </si>
  <si>
    <t>Teacher Productivity (annual)</t>
  </si>
  <si>
    <t>Admin Productivity (annual)</t>
  </si>
  <si>
    <t>Teaching Aide productivity annual)</t>
  </si>
  <si>
    <t>Student Productivity (annual)</t>
  </si>
  <si>
    <t xml:space="preserve">Savings start in </t>
  </si>
  <si>
    <t>Total Annual Savings</t>
  </si>
  <si>
    <t>Teaching Aide Productivity</t>
  </si>
  <si>
    <t>$ Savings</t>
  </si>
  <si>
    <t>$ Cost Avoidance</t>
  </si>
  <si>
    <t>Increased Revenues</t>
  </si>
  <si>
    <t>Total Accumulated Savings</t>
  </si>
  <si>
    <r>
      <t xml:space="preserve"> </t>
    </r>
    <r>
      <rPr>
        <b/>
        <sz val="10"/>
        <rFont val="Arial"/>
        <family val="2"/>
      </rPr>
      <t>months</t>
    </r>
    <r>
      <rPr>
        <sz val="10"/>
        <rFont val="Arial"/>
      </rPr>
      <t xml:space="preserve"> from start of implementation (beginning of year 0)</t>
    </r>
  </si>
  <si>
    <t>A ROI &gt;0 means savings are greater than costs.</t>
  </si>
  <si>
    <t>accum</t>
  </si>
  <si>
    <t>month</t>
  </si>
  <si>
    <t>(month-accum)/month x 12</t>
  </si>
  <si>
    <t xml:space="preserve"> Starting with year 1</t>
  </si>
  <si>
    <t>These end-user costs are not usually</t>
  </si>
  <si>
    <t xml:space="preserve">These end-user costs are not </t>
  </si>
  <si>
    <t xml:space="preserve">   usually used for ROI, and are</t>
  </si>
  <si>
    <t xml:space="preserve">   part of these ROI calcs - FYI only</t>
  </si>
  <si>
    <t xml:space="preserve">   considered part of ROI, and are not</t>
  </si>
  <si>
    <t>Instructions:</t>
  </si>
  <si>
    <t>District-School Name:</t>
  </si>
  <si>
    <t xml:space="preserve">        This worksheet is protected, as the data comes from the Input sheet. There is no password if for some reason you want to change it.</t>
  </si>
  <si>
    <t xml:space="preserve">        This worksheet also provides input to the ROI worksheet.</t>
  </si>
  <si>
    <t xml:space="preserve">       The project TCO includes both direct and indirect costs. The TCO worksheet is protected (no password), as input comes from the Input sheet.</t>
  </si>
  <si>
    <t xml:space="preserve">        For initial (implementation) costs, enter both cost and amortization years</t>
  </si>
  <si>
    <t xml:space="preserve">        Also enter ongoing (annual) costs. Blue fields are generally where these costs should go, but the gray fields are available for your data also. </t>
  </si>
  <si>
    <t xml:space="preserve">       This sheet is also protected (no password)</t>
  </si>
  <si>
    <t xml:space="preserve">       Costs are brought over from the cost_summary thet was created from your Input sheet entries.</t>
  </si>
  <si>
    <t xml:space="preserve">       Here you can be more specific about when annualized costs begin and determine projected annual variations in these costs.</t>
  </si>
  <si>
    <t xml:space="preserve">       Enter data into the blue boxes. You can override defaults, which remain saved in the white boxes above the blue boxes.   </t>
  </si>
  <si>
    <t xml:space="preserve">       Indirect (unbudgeted) costs are not generally part of ROI, but are displayed for your information.</t>
  </si>
  <si>
    <t xml:space="preserve">       Personnel productivity savings are calculated using time saved and burdened salary (including benefits).</t>
  </si>
  <si>
    <t xml:space="preserve">       Return on investment and months to break-even (payback months) for the project are calculated. </t>
  </si>
  <si>
    <r>
      <t>Input:</t>
    </r>
    <r>
      <rPr>
        <sz val="10"/>
        <rFont val="Arial"/>
      </rPr>
      <t xml:space="preserve"> This is a list of initial and ongoing direct (budgeted) and indirect (unbudgeted end-user) costs. </t>
    </r>
  </si>
  <si>
    <r>
      <t xml:space="preserve">The </t>
    </r>
    <r>
      <rPr>
        <b/>
        <sz val="10"/>
        <rFont val="Arial"/>
        <family val="2"/>
      </rPr>
      <t>Cost_Summary</t>
    </r>
    <r>
      <rPr>
        <sz val="10"/>
        <rFont val="Arial"/>
      </rPr>
      <t xml:space="preserve"> worksheet is output, showing initial and ongoing annual cash flow - both direct (budgeted) and indirect (unbudgeted). </t>
    </r>
  </si>
  <si>
    <r>
      <t>ROI:</t>
    </r>
    <r>
      <rPr>
        <sz val="10"/>
        <rFont val="Arial"/>
      </rPr>
      <t xml:space="preserve"> For projects that are focused on saving money (Out-of-pocket savings, productivity, cost avoidance, additional revenue), use the ROI worksheet.</t>
    </r>
  </si>
  <si>
    <t>[(savings - costs) / costs]  over project life</t>
  </si>
  <si>
    <t>Or use Voice options below</t>
  </si>
  <si>
    <t xml:space="preserve">1. Major one-time purchases should be amortized over the expected life of the project, up to 5 years </t>
  </si>
  <si>
    <t xml:space="preserve">          (longer for building refurb)</t>
  </si>
  <si>
    <t>Current system replacement + cost or - savings</t>
  </si>
  <si>
    <t>Batteries &amp; other Supplies</t>
  </si>
  <si>
    <t>Annual Savings</t>
  </si>
  <si>
    <t>Productivity</t>
  </si>
  <si>
    <t>Other Annual Savings</t>
  </si>
  <si>
    <t xml:space="preserve">   not part of the ROI calculations;</t>
  </si>
  <si>
    <t xml:space="preserve">   Included for your info only</t>
  </si>
  <si>
    <t>Yrs</t>
  </si>
  <si>
    <t>Initial Cost Annualized</t>
  </si>
  <si>
    <t>Annual Ongoing Cost</t>
  </si>
  <si>
    <t>External IT Services</t>
  </si>
  <si>
    <t>Total Direct Cost</t>
  </si>
  <si>
    <t>Total Indirect Labor Cost</t>
  </si>
  <si>
    <t>a</t>
  </si>
  <si>
    <t>Press "ctrl u" to unhide rows</t>
  </si>
  <si>
    <t>Summary: Direct (Budgeted Technology &amp; Salary) Costs</t>
  </si>
  <si>
    <t>Summary: Indirect (Unpaid and Unbudgeted) Labor Costs</t>
  </si>
  <si>
    <t>Computers and Network</t>
  </si>
  <si>
    <t xml:space="preserve">       Note that it takes a bit of time when opening this sheet for the macro to hide rows not to be displayed or printed</t>
  </si>
  <si>
    <t>Enter as negative number</t>
  </si>
  <si>
    <t>Ongoing Indirect Labor - Unpaid user time spent:</t>
  </si>
  <si>
    <t>Unpaid Teacher/staff Training Time</t>
  </si>
  <si>
    <t>NOTE: Blue is input, white is calculated,</t>
  </si>
  <si>
    <t>(see Input sheet)</t>
  </si>
  <si>
    <t>To change from default</t>
  </si>
  <si>
    <t>select indirect labor</t>
  </si>
  <si>
    <t>Use default calc</t>
  </si>
  <si>
    <t>approach on cell below:</t>
  </si>
  <si>
    <t>Click --&gt;</t>
  </si>
  <si>
    <t>Input Sheet</t>
  </si>
  <si>
    <t>Cost Summary Sheet</t>
  </si>
  <si>
    <t>TCO Results Sheet (all data)</t>
  </si>
  <si>
    <t>TCO Results Sheet (relevant value summary)</t>
  </si>
  <si>
    <t>ROI Sheet</t>
  </si>
  <si>
    <r>
      <t>Intro:</t>
    </r>
    <r>
      <rPr>
        <sz val="10"/>
        <rFont val="Arial"/>
      </rPr>
      <t xml:space="preserve"> Fill in the blue cells. Project and District-School Name appear on the ROI sheet</t>
    </r>
  </si>
  <si>
    <r>
      <t xml:space="preserve">The </t>
    </r>
    <r>
      <rPr>
        <b/>
        <sz val="10"/>
        <rFont val="Arial"/>
        <family val="2"/>
      </rPr>
      <t>TCO-All_Data</t>
    </r>
    <r>
      <rPr>
        <sz val="10"/>
        <rFont val="Arial"/>
      </rPr>
      <t xml:space="preserve"> worksheet annualizes costs by spreading initial costs over the life of the project and adds in annual costs.</t>
    </r>
  </si>
  <si>
    <r>
      <t>TCO-Relevant_Data</t>
    </r>
    <r>
      <rPr>
        <sz val="10"/>
        <rFont val="Arial"/>
      </rPr>
      <t xml:space="preserve"> is essentially the TCO sheet, but filters out TCO costs (hides rows)not used for this project (zero in the annualized cost column).</t>
    </r>
  </si>
  <si>
    <t>Please provide any feed-back to SmartIT@cosn.org</t>
  </si>
  <si>
    <t xml:space="preserve">This workbook is designed to aid the technology planning team in computing the costs, both current and future, both direct and indirect, for a particular project or major technology investment initiative. It includes several worksheets which are described in the instruction sheet. 
Completion of this workbook is the first step in a Value of Investment (VOI) analysis, either for a single project, or to compare the investment costs of two proposed projects. 
Results will be transferred to the VOI Benefits workbook to provide cost data for that analysis.
If doing a Return on Investment (ROI) computation only, to evaluate the cost savings of a proposed project, the results from the ROI sheet will provide the information needed. 
Note:  This workbook does provide a Total Cost of Ownership (TCO) computation for project items. These apply to the project in question only and are distinct from the TCO Assessment Tool that is also part of the SmartIT resource set. 
</t>
  </si>
  <si>
    <t>Instruction Sheet</t>
  </si>
  <si>
    <t>Introductory Sheet</t>
  </si>
  <si>
    <t>VOI Project Cost Workbook</t>
  </si>
  <si>
    <t xml:space="preserve">*TCO = Included in TCO Analysis. </t>
  </si>
  <si>
    <t>**TCO = May be included in TCO, but not broken out as one-time Implementation</t>
  </si>
  <si>
    <t>Gray is normally not an input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</si>
</sst>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37" x14ac:knownFonts="1">
    <font>
      <sz val="10"/>
      <name val="Arial"/>
    </font>
    <font>
      <sz val="10"/>
      <name val="Arial"/>
    </font>
    <font>
      <b/>
      <sz val="12"/>
      <color indexed="9"/>
      <name val="Arial"/>
    </font>
    <font>
      <sz val="8"/>
      <name val="Arial"/>
    </font>
    <font>
      <b/>
      <sz val="10"/>
      <name val="Arial"/>
      <family val="2"/>
    </font>
    <font>
      <sz val="10"/>
      <name val="Arial"/>
    </font>
    <font>
      <vertAlign val="superscript"/>
      <sz val="10"/>
      <name val="Arial"/>
      <family val="2"/>
    </font>
    <font>
      <u/>
      <sz val="10"/>
      <color indexed="12"/>
      <name val="Arial"/>
    </font>
    <font>
      <b/>
      <vertAlign val="superscript"/>
      <sz val="12"/>
      <color indexed="9"/>
      <name val="Arial"/>
      <family val="2"/>
    </font>
    <font>
      <b/>
      <sz val="11"/>
      <name val="Arial"/>
      <family val="2"/>
    </font>
    <font>
      <b/>
      <sz val="12"/>
      <name val="Arial"/>
      <family val="2"/>
    </font>
    <font>
      <b/>
      <sz val="16"/>
      <name val="Arial"/>
      <family val="2"/>
    </font>
    <font>
      <b/>
      <sz val="10"/>
      <color indexed="9"/>
      <name val="Arial"/>
      <family val="2"/>
    </font>
    <font>
      <b/>
      <sz val="11"/>
      <color indexed="9"/>
      <name val="Arial"/>
    </font>
    <font>
      <b/>
      <vertAlign val="superscript"/>
      <sz val="11"/>
      <color indexed="9"/>
      <name val="Arial"/>
    </font>
    <font>
      <sz val="11"/>
      <name val="Arial"/>
    </font>
    <font>
      <b/>
      <sz val="14"/>
      <color indexed="9"/>
      <name val="Arial"/>
    </font>
    <font>
      <sz val="12"/>
      <name val="Arial"/>
    </font>
    <font>
      <sz val="10"/>
      <color indexed="10"/>
      <name val="Arial"/>
    </font>
    <font>
      <b/>
      <u/>
      <sz val="11"/>
      <name val="Arial"/>
      <family val="2"/>
    </font>
    <font>
      <sz val="10"/>
      <color indexed="63"/>
      <name val="Arial"/>
    </font>
    <font>
      <b/>
      <sz val="12"/>
      <name val="Arial"/>
      <family val="2"/>
    </font>
    <font>
      <sz val="10"/>
      <color indexed="81"/>
      <name val="Tahoma"/>
    </font>
    <font>
      <b/>
      <sz val="10"/>
      <color indexed="81"/>
      <name val="Tahoma"/>
    </font>
    <font>
      <b/>
      <sz val="11"/>
      <name val="Arial"/>
      <family val="2"/>
    </font>
    <font>
      <b/>
      <sz val="11"/>
      <color indexed="10"/>
      <name val="Arial"/>
      <family val="2"/>
    </font>
    <font>
      <u/>
      <sz val="10"/>
      <name val="Arial"/>
    </font>
    <font>
      <sz val="9"/>
      <name val="Arial"/>
    </font>
    <font>
      <sz val="12"/>
      <color indexed="10"/>
      <name val="Arial"/>
    </font>
    <font>
      <b/>
      <sz val="12"/>
      <color indexed="10"/>
      <name val="Arial"/>
      <family val="2"/>
    </font>
    <font>
      <sz val="10"/>
      <color indexed="9"/>
      <name val="Arial"/>
    </font>
    <font>
      <sz val="10"/>
      <color indexed="9"/>
      <name val="Arial"/>
    </font>
    <font>
      <b/>
      <sz val="10"/>
      <name val="Arial"/>
      <family val="2"/>
    </font>
    <font>
      <b/>
      <sz val="14"/>
      <name val="Arial"/>
    </font>
    <font>
      <b/>
      <sz val="10"/>
      <color rgb="FF00B0F0"/>
      <name val="Arial"/>
      <family val="2"/>
    </font>
    <font>
      <u/>
      <sz val="10"/>
      <color theme="0" tint="-0.14999847407452621"/>
      <name val="Arial"/>
    </font>
    <font>
      <b/>
      <sz val="10"/>
      <color theme="3" tint="0.39997558519241921"/>
      <name val="Arial"/>
    </font>
  </fonts>
  <fills count="14">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41"/>
        <bgColor indexed="64"/>
      </patternFill>
    </fill>
    <fill>
      <patternFill patternType="solid">
        <fgColor indexed="42"/>
        <bgColor indexed="64"/>
      </patternFill>
    </fill>
    <fill>
      <patternFill patternType="solid">
        <fgColor indexed="2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34"/>
        <bgColor indexed="64"/>
      </patternFill>
    </fill>
    <fill>
      <patternFill patternType="solid">
        <fgColor theme="0" tint="-0.14999847407452621"/>
        <bgColor indexed="64"/>
      </patternFill>
    </fill>
    <fill>
      <patternFill patternType="solid">
        <fgColor theme="1"/>
        <bgColor indexed="64"/>
      </patternFill>
    </fill>
  </fills>
  <borders count="87">
    <border>
      <left/>
      <right/>
      <top/>
      <bottom/>
      <diagonal/>
    </border>
    <border>
      <left/>
      <right style="thin">
        <color auto="1"/>
      </right>
      <top/>
      <bottom/>
      <diagonal/>
    </border>
    <border>
      <left style="thick">
        <color auto="1"/>
      </left>
      <right/>
      <top/>
      <bottom style="hair">
        <color auto="1"/>
      </bottom>
      <diagonal/>
    </border>
    <border>
      <left/>
      <right style="thin">
        <color indexed="9"/>
      </right>
      <top/>
      <bottom style="hair">
        <color auto="1"/>
      </bottom>
      <diagonal/>
    </border>
    <border>
      <left/>
      <right/>
      <top/>
      <bottom style="hair">
        <color auto="1"/>
      </bottom>
      <diagonal/>
    </border>
    <border>
      <left style="thick">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ck">
        <color auto="1"/>
      </left>
      <right/>
      <top style="hair">
        <color auto="1"/>
      </top>
      <bottom style="thick">
        <color auto="1"/>
      </bottom>
      <diagonal/>
    </border>
    <border>
      <left/>
      <right style="thin">
        <color auto="1"/>
      </right>
      <top style="hair">
        <color auto="1"/>
      </top>
      <bottom style="thick">
        <color auto="1"/>
      </bottom>
      <diagonal/>
    </border>
    <border>
      <left style="thin">
        <color indexed="9"/>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hair">
        <color auto="1"/>
      </left>
      <right style="thin">
        <color indexed="9"/>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ck">
        <color auto="1"/>
      </bottom>
      <diagonal/>
    </border>
    <border>
      <left style="hair">
        <color auto="1"/>
      </left>
      <right/>
      <top/>
      <bottom/>
      <diagonal/>
    </border>
    <border>
      <left/>
      <right/>
      <top style="hair">
        <color auto="1"/>
      </top>
      <bottom/>
      <diagonal/>
    </border>
    <border>
      <left/>
      <right/>
      <top style="thick">
        <color auto="1"/>
      </top>
      <bottom/>
      <diagonal/>
    </border>
    <border>
      <left style="thick">
        <color auto="1"/>
      </left>
      <right/>
      <top style="hair">
        <color auto="1"/>
      </top>
      <bottom/>
      <diagonal/>
    </border>
    <border>
      <left style="hair">
        <color auto="1"/>
      </left>
      <right/>
      <top style="hair">
        <color auto="1"/>
      </top>
      <bottom/>
      <diagonal/>
    </border>
    <border>
      <left style="thin">
        <color auto="1"/>
      </left>
      <right style="thick">
        <color auto="1"/>
      </right>
      <top style="hair">
        <color auto="1"/>
      </top>
      <bottom/>
      <diagonal/>
    </border>
    <border>
      <left style="thin">
        <color indexed="9"/>
      </left>
      <right style="hair">
        <color auto="1"/>
      </right>
      <top/>
      <bottom style="hair">
        <color auto="1"/>
      </bottom>
      <diagonal/>
    </border>
    <border>
      <left style="thin">
        <color auto="1"/>
      </left>
      <right style="hair">
        <color auto="1"/>
      </right>
      <top/>
      <bottom/>
      <diagonal/>
    </border>
    <border>
      <left style="thick">
        <color auto="1"/>
      </left>
      <right/>
      <top/>
      <bottom/>
      <diagonal/>
    </border>
    <border>
      <left style="thick">
        <color auto="1"/>
      </left>
      <right/>
      <top style="thick">
        <color auto="1"/>
      </top>
      <bottom style="thick">
        <color auto="1"/>
      </bottom>
      <diagonal/>
    </border>
    <border>
      <left/>
      <right style="thick">
        <color auto="1"/>
      </right>
      <top style="hair">
        <color auto="1"/>
      </top>
      <bottom style="hair">
        <color auto="1"/>
      </bottom>
      <diagonal/>
    </border>
    <border>
      <left style="thin">
        <color indexed="9"/>
      </left>
      <right style="thin">
        <color indexed="9"/>
      </right>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ck">
        <color auto="1"/>
      </bottom>
      <diagonal/>
    </border>
    <border>
      <left style="thin">
        <color auto="1"/>
      </left>
      <right style="thin">
        <color auto="1"/>
      </right>
      <top/>
      <bottom/>
      <diagonal/>
    </border>
    <border>
      <left style="thin">
        <color auto="1"/>
      </left>
      <right style="hair">
        <color auto="1"/>
      </right>
      <top style="hair">
        <color auto="1"/>
      </top>
      <bottom/>
      <diagonal/>
    </border>
    <border>
      <left style="thin">
        <color auto="1"/>
      </left>
      <right style="hair">
        <color auto="1"/>
      </right>
      <top style="hair">
        <color auto="1"/>
      </top>
      <bottom style="thick">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style="thick">
        <color auto="1"/>
      </bottom>
      <diagonal/>
    </border>
    <border>
      <left style="hair">
        <color auto="1"/>
      </left>
      <right style="hair">
        <color auto="1"/>
      </right>
      <top/>
      <bottom/>
      <diagonal/>
    </border>
    <border>
      <left style="hair">
        <color auto="1"/>
      </left>
      <right style="thick">
        <color auto="1"/>
      </right>
      <top/>
      <bottom style="hair">
        <color auto="1"/>
      </bottom>
      <diagonal/>
    </border>
    <border>
      <left style="hair">
        <color auto="1"/>
      </left>
      <right style="thick">
        <color auto="1"/>
      </right>
      <top style="hair">
        <color auto="1"/>
      </top>
      <bottom style="hair">
        <color auto="1"/>
      </bottom>
      <diagonal/>
    </border>
    <border>
      <left/>
      <right style="thick">
        <color auto="1"/>
      </right>
      <top style="hair">
        <color auto="1"/>
      </top>
      <bottom/>
      <diagonal/>
    </border>
    <border>
      <left style="hair">
        <color auto="1"/>
      </left>
      <right style="thick">
        <color auto="1"/>
      </right>
      <top style="hair">
        <color auto="1"/>
      </top>
      <bottom style="thick">
        <color auto="1"/>
      </bottom>
      <diagonal/>
    </border>
    <border>
      <left style="thin">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thin">
        <color auto="1"/>
      </left>
      <right style="thick">
        <color auto="1"/>
      </right>
      <top style="thin">
        <color auto="1"/>
      </top>
      <bottom style="hair">
        <color auto="1"/>
      </bottom>
      <diagonal/>
    </border>
    <border>
      <left style="thick">
        <color auto="1"/>
      </left>
      <right/>
      <top style="thick">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right style="thick">
        <color auto="1"/>
      </right>
      <top/>
      <bottom style="hair">
        <color auto="1"/>
      </bottom>
      <diagonal/>
    </border>
    <border>
      <left style="hair">
        <color auto="1"/>
      </left>
      <right style="thin">
        <color auto="1"/>
      </right>
      <top style="hair">
        <color auto="1"/>
      </top>
      <bottom style="thick">
        <color auto="1"/>
      </bottom>
      <diagonal/>
    </border>
    <border>
      <left style="thin">
        <color auto="1"/>
      </left>
      <right/>
      <top style="hair">
        <color auto="1"/>
      </top>
      <bottom style="hair">
        <color auto="1"/>
      </bottom>
      <diagonal/>
    </border>
    <border>
      <left/>
      <right style="thin">
        <color auto="1"/>
      </right>
      <top style="hair">
        <color auto="1"/>
      </top>
      <bottom/>
      <diagonal/>
    </border>
    <border>
      <left/>
      <right style="medium">
        <color auto="1"/>
      </right>
      <top style="hair">
        <color auto="1"/>
      </top>
      <bottom/>
      <diagonal/>
    </border>
    <border>
      <left/>
      <right style="medium">
        <color auto="1"/>
      </right>
      <top/>
      <bottom/>
      <diagonal/>
    </border>
    <border>
      <left/>
      <right style="medium">
        <color auto="1"/>
      </right>
      <top/>
      <bottom style="hair">
        <color auto="1"/>
      </bottom>
      <diagonal/>
    </border>
    <border>
      <left style="double">
        <color auto="1"/>
      </left>
      <right style="double">
        <color auto="1"/>
      </right>
      <top style="double">
        <color auto="1"/>
      </top>
      <bottom style="double">
        <color auto="1"/>
      </bottom>
      <diagonal/>
    </border>
    <border>
      <left/>
      <right/>
      <top/>
      <bottom style="mediumDashed">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ck">
        <color auto="1"/>
      </left>
      <right/>
      <top style="thick">
        <color auto="1"/>
      </top>
      <bottom style="hair">
        <color auto="1"/>
      </bottom>
      <diagonal/>
    </border>
    <border>
      <left/>
      <right style="thin">
        <color indexed="9"/>
      </right>
      <top style="thick">
        <color auto="1"/>
      </top>
      <bottom style="hair">
        <color auto="1"/>
      </bottom>
      <diagonal/>
    </border>
    <border>
      <left style="thin">
        <color indexed="9"/>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n">
        <color indexed="9"/>
      </right>
      <top style="thick">
        <color auto="1"/>
      </top>
      <bottom style="hair">
        <color auto="1"/>
      </bottom>
      <diagonal/>
    </border>
    <border>
      <left style="thin">
        <color indexed="9"/>
      </left>
      <right/>
      <top style="thick">
        <color auto="1"/>
      </top>
      <bottom style="hair">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hair">
        <color auto="1"/>
      </right>
      <top style="medium">
        <color auto="1"/>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style="thick">
        <color auto="1"/>
      </right>
      <top/>
      <bottom style="hair">
        <color auto="1"/>
      </bottom>
      <diagonal/>
    </border>
    <border>
      <left/>
      <right style="thick">
        <color auto="1"/>
      </right>
      <top style="thick">
        <color auto="1"/>
      </top>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right style="hair">
        <color auto="1"/>
      </right>
      <top/>
      <bottom/>
      <diagonal/>
    </border>
    <border>
      <left style="thin">
        <color auto="1"/>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337">
    <xf numFmtId="0" fontId="0" fillId="0" borderId="0" xfId="0"/>
    <xf numFmtId="0" fontId="0" fillId="0" borderId="1"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5" xfId="0" applyFont="1" applyBorder="1"/>
    <xf numFmtId="0" fontId="0" fillId="0" borderId="6" xfId="0" applyBorder="1"/>
    <xf numFmtId="0" fontId="0" fillId="0" borderId="7" xfId="0" applyBorder="1"/>
    <xf numFmtId="0" fontId="0" fillId="0" borderId="5" xfId="0" applyBorder="1" applyAlignment="1">
      <alignment horizontal="right"/>
    </xf>
    <xf numFmtId="0" fontId="0" fillId="0" borderId="5" xfId="0" applyBorder="1"/>
    <xf numFmtId="0" fontId="5" fillId="0" borderId="6" xfId="0" applyFont="1" applyBorder="1" applyAlignment="1">
      <alignment wrapText="1"/>
    </xf>
    <xf numFmtId="0" fontId="5" fillId="0" borderId="6" xfId="0" applyFont="1" applyFill="1" applyBorder="1" applyAlignment="1">
      <alignment wrapText="1"/>
    </xf>
    <xf numFmtId="0" fontId="5" fillId="0" borderId="5" xfId="0" applyFont="1" applyBorder="1"/>
    <xf numFmtId="0" fontId="0" fillId="0" borderId="6" xfId="0" applyFill="1" applyBorder="1"/>
    <xf numFmtId="0" fontId="0" fillId="0" borderId="8" xfId="0" applyBorder="1"/>
    <xf numFmtId="0" fontId="0" fillId="0" borderId="9" xfId="0" applyBorder="1"/>
    <xf numFmtId="0" fontId="4" fillId="0" borderId="11" xfId="0" applyFont="1" applyBorder="1"/>
    <xf numFmtId="0" fontId="0" fillId="0" borderId="11" xfId="0" applyBorder="1"/>
    <xf numFmtId="0" fontId="0" fillId="0" borderId="12" xfId="0" applyBorder="1"/>
    <xf numFmtId="3" fontId="0" fillId="3" borderId="14" xfId="0" applyNumberFormat="1" applyFill="1" applyBorder="1"/>
    <xf numFmtId="3" fontId="0" fillId="3" borderId="15" xfId="0" applyNumberFormat="1" applyFill="1" applyBorder="1"/>
    <xf numFmtId="3" fontId="0" fillId="0" borderId="15" xfId="0" applyNumberFormat="1" applyBorder="1"/>
    <xf numFmtId="3" fontId="0" fillId="0" borderId="16" xfId="0" applyNumberFormat="1" applyBorder="1"/>
    <xf numFmtId="3" fontId="0" fillId="0" borderId="17" xfId="0" applyNumberFormat="1" applyBorder="1"/>
    <xf numFmtId="0" fontId="0" fillId="0" borderId="18" xfId="0" applyBorder="1"/>
    <xf numFmtId="0" fontId="0" fillId="0" borderId="4" xfId="0" applyBorder="1"/>
    <xf numFmtId="0" fontId="0" fillId="0" borderId="19" xfId="0" applyBorder="1"/>
    <xf numFmtId="0" fontId="0" fillId="0" borderId="0" xfId="0" applyBorder="1"/>
    <xf numFmtId="3" fontId="0" fillId="0" borderId="0" xfId="0" applyNumberFormat="1" applyBorder="1"/>
    <xf numFmtId="0" fontId="0" fillId="0" borderId="0" xfId="0" applyFill="1" applyBorder="1"/>
    <xf numFmtId="0" fontId="4" fillId="0" borderId="0" xfId="0" applyFont="1"/>
    <xf numFmtId="0" fontId="0" fillId="0" borderId="20" xfId="0" applyBorder="1"/>
    <xf numFmtId="3" fontId="0" fillId="0" borderId="21" xfId="0" applyNumberFormat="1" applyBorder="1"/>
    <xf numFmtId="0" fontId="0" fillId="0" borderId="22" xfId="0" applyBorder="1"/>
    <xf numFmtId="0" fontId="4" fillId="0" borderId="20" xfId="0" applyFont="1" applyBorder="1"/>
    <xf numFmtId="3" fontId="0" fillId="3" borderId="21" xfId="0" applyNumberFormat="1" applyFill="1" applyBorder="1"/>
    <xf numFmtId="4" fontId="2" fillId="2" borderId="23" xfId="0" applyNumberFormat="1" applyFont="1" applyFill="1" applyBorder="1" applyAlignment="1">
      <alignment horizontal="center" vertical="center" wrapText="1"/>
    </xf>
    <xf numFmtId="4" fontId="0" fillId="3" borderId="14" xfId="0" applyNumberFormat="1" applyFill="1" applyBorder="1"/>
    <xf numFmtId="4" fontId="0" fillId="0" borderId="14" xfId="0" applyNumberFormat="1" applyFill="1" applyBorder="1"/>
    <xf numFmtId="4" fontId="0" fillId="0" borderId="19" xfId="0" applyNumberFormat="1" applyBorder="1"/>
    <xf numFmtId="4" fontId="0" fillId="0" borderId="0" xfId="0" applyNumberFormat="1" applyBorder="1"/>
    <xf numFmtId="4" fontId="0" fillId="0" borderId="24" xfId="0" applyNumberFormat="1" applyBorder="1"/>
    <xf numFmtId="164" fontId="4" fillId="0" borderId="14" xfId="0" applyNumberFormat="1" applyFont="1" applyFill="1" applyBorder="1"/>
    <xf numFmtId="0" fontId="0" fillId="0" borderId="25" xfId="0" applyBorder="1"/>
    <xf numFmtId="0" fontId="2" fillId="0" borderId="25" xfId="0" applyFont="1" applyFill="1" applyBorder="1" applyAlignment="1">
      <alignment horizontal="center" vertical="center" wrapText="1"/>
    </xf>
    <xf numFmtId="0" fontId="0" fillId="0" borderId="26" xfId="0" applyBorder="1"/>
    <xf numFmtId="164" fontId="9" fillId="0" borderId="14" xfId="0" applyNumberFormat="1" applyFont="1" applyFill="1" applyBorder="1"/>
    <xf numFmtId="4" fontId="2" fillId="2" borderId="10" xfId="0" applyNumberFormat="1" applyFont="1" applyFill="1" applyBorder="1" applyAlignment="1">
      <alignment horizontal="center" vertical="center" wrapText="1"/>
    </xf>
    <xf numFmtId="4" fontId="0" fillId="0" borderId="27" xfId="0" applyNumberFormat="1" applyBorder="1"/>
    <xf numFmtId="4" fontId="0" fillId="0" borderId="7" xfId="0" applyNumberFormat="1" applyBorder="1"/>
    <xf numFmtId="4" fontId="2" fillId="2" borderId="13" xfId="0" applyNumberFormat="1" applyFont="1" applyFill="1" applyBorder="1" applyAlignment="1">
      <alignment horizontal="center" vertical="center" wrapText="1"/>
    </xf>
    <xf numFmtId="4" fontId="2" fillId="2" borderId="28" xfId="0" applyNumberFormat="1" applyFont="1" applyFill="1" applyBorder="1" applyAlignment="1">
      <alignment horizontal="center" vertical="center" wrapText="1"/>
    </xf>
    <xf numFmtId="4" fontId="0" fillId="3" borderId="15" xfId="0" applyNumberFormat="1" applyFill="1" applyBorder="1"/>
    <xf numFmtId="4" fontId="0" fillId="3" borderId="29" xfId="0" applyNumberFormat="1" applyFill="1" applyBorder="1"/>
    <xf numFmtId="4" fontId="0" fillId="0" borderId="15" xfId="0" applyNumberFormat="1" applyBorder="1"/>
    <xf numFmtId="4" fontId="0" fillId="4" borderId="29" xfId="0" applyNumberFormat="1" applyFill="1" applyBorder="1"/>
    <xf numFmtId="4" fontId="0" fillId="3" borderId="30" xfId="0" applyNumberFormat="1" applyFill="1" applyBorder="1"/>
    <xf numFmtId="4" fontId="0" fillId="4" borderId="14" xfId="0" applyNumberFormat="1" applyFill="1" applyBorder="1"/>
    <xf numFmtId="4" fontId="0" fillId="0" borderId="15" xfId="0" applyNumberFormat="1" applyFill="1" applyBorder="1"/>
    <xf numFmtId="4" fontId="0" fillId="0" borderId="29" xfId="0" applyNumberFormat="1" applyFill="1" applyBorder="1"/>
    <xf numFmtId="4" fontId="0" fillId="3" borderId="21" xfId="0" applyNumberFormat="1" applyFill="1" applyBorder="1"/>
    <xf numFmtId="4" fontId="0" fillId="3" borderId="31" xfId="0" applyNumberFormat="1" applyFill="1" applyBorder="1"/>
    <xf numFmtId="4" fontId="0" fillId="4" borderId="31" xfId="0" applyNumberFormat="1" applyFill="1" applyBorder="1"/>
    <xf numFmtId="4" fontId="0" fillId="0" borderId="29" xfId="0" applyNumberFormat="1" applyBorder="1"/>
    <xf numFmtId="4" fontId="0" fillId="0" borderId="32" xfId="0" applyNumberFormat="1" applyBorder="1"/>
    <xf numFmtId="4" fontId="0" fillId="0" borderId="17" xfId="0" applyNumberFormat="1" applyBorder="1"/>
    <xf numFmtId="4" fontId="0" fillId="0" borderId="33" xfId="0" applyNumberFormat="1" applyBorder="1"/>
    <xf numFmtId="4" fontId="0" fillId="3" borderId="34" xfId="0" applyNumberFormat="1" applyFill="1" applyBorder="1"/>
    <xf numFmtId="4" fontId="0" fillId="0" borderId="35" xfId="0" applyNumberFormat="1" applyFill="1" applyBorder="1"/>
    <xf numFmtId="4" fontId="0" fillId="3" borderId="7" xfId="0" applyNumberFormat="1" applyFill="1" applyBorder="1"/>
    <xf numFmtId="4" fontId="0" fillId="0" borderId="4" xfId="0" applyNumberFormat="1" applyBorder="1"/>
    <xf numFmtId="4" fontId="0" fillId="0" borderId="12" xfId="0" applyNumberFormat="1" applyBorder="1"/>
    <xf numFmtId="164" fontId="0" fillId="0" borderId="5" xfId="0" applyNumberFormat="1" applyBorder="1" applyAlignment="1">
      <alignment horizontal="right"/>
    </xf>
    <xf numFmtId="164" fontId="4" fillId="0" borderId="6" xfId="0" applyNumberFormat="1" applyFont="1" applyBorder="1" applyAlignment="1">
      <alignment horizontal="right"/>
    </xf>
    <xf numFmtId="164" fontId="4" fillId="0" borderId="36" xfId="0" applyNumberFormat="1" applyFont="1" applyFill="1" applyBorder="1"/>
    <xf numFmtId="164" fontId="0" fillId="0" borderId="0" xfId="0" applyNumberFormat="1"/>
    <xf numFmtId="4" fontId="4" fillId="0" borderId="5" xfId="0" applyNumberFormat="1" applyFont="1" applyBorder="1"/>
    <xf numFmtId="4" fontId="0" fillId="0" borderId="6" xfId="0" applyNumberFormat="1" applyBorder="1"/>
    <xf numFmtId="4" fontId="0" fillId="0" borderId="0" xfId="0" applyNumberFormat="1"/>
    <xf numFmtId="164" fontId="4" fillId="0" borderId="5" xfId="0" applyNumberFormat="1" applyFont="1" applyBorder="1"/>
    <xf numFmtId="164" fontId="4" fillId="0" borderId="6" xfId="0" applyNumberFormat="1" applyFont="1" applyBorder="1"/>
    <xf numFmtId="164" fontId="0" fillId="0" borderId="5" xfId="0" applyNumberFormat="1" applyBorder="1"/>
    <xf numFmtId="164" fontId="9" fillId="0" borderId="6" xfId="0" applyNumberFormat="1" applyFont="1" applyBorder="1" applyAlignment="1">
      <alignment horizontal="right"/>
    </xf>
    <xf numFmtId="4" fontId="0" fillId="5" borderId="14" xfId="0" applyNumberFormat="1" applyFill="1" applyBorder="1"/>
    <xf numFmtId="165" fontId="0" fillId="3" borderId="29" xfId="0" applyNumberFormat="1" applyFill="1" applyBorder="1"/>
    <xf numFmtId="165" fontId="0" fillId="0" borderId="29" xfId="0" applyNumberFormat="1" applyBorder="1"/>
    <xf numFmtId="165" fontId="0" fillId="0" borderId="29" xfId="0" applyNumberFormat="1" applyFill="1" applyBorder="1"/>
    <xf numFmtId="165" fontId="0" fillId="3" borderId="31" xfId="0" applyNumberFormat="1" applyFill="1" applyBorder="1"/>
    <xf numFmtId="165" fontId="0" fillId="0" borderId="31" xfId="0" applyNumberFormat="1" applyBorder="1"/>
    <xf numFmtId="165" fontId="0" fillId="0" borderId="32" xfId="0" applyNumberFormat="1" applyBorder="1"/>
    <xf numFmtId="165" fontId="0" fillId="0" borderId="19" xfId="0" applyNumberFormat="1" applyBorder="1"/>
    <xf numFmtId="165" fontId="0" fillId="0" borderId="0" xfId="0" applyNumberFormat="1" applyBorder="1"/>
    <xf numFmtId="165" fontId="0" fillId="0" borderId="33" xfId="0" applyNumberFormat="1" applyBorder="1"/>
    <xf numFmtId="1" fontId="2" fillId="2" borderId="37" xfId="0" applyNumberFormat="1" applyFont="1" applyFill="1" applyBorder="1" applyAlignment="1">
      <alignment horizontal="center" vertical="center" wrapText="1"/>
    </xf>
    <xf numFmtId="1" fontId="0" fillId="3" borderId="30" xfId="0" applyNumberFormat="1" applyFill="1" applyBorder="1"/>
    <xf numFmtId="1" fontId="0" fillId="4" borderId="30" xfId="0" applyNumberFormat="1" applyFill="1" applyBorder="1"/>
    <xf numFmtId="1" fontId="0" fillId="0" borderId="30" xfId="0" applyNumberFormat="1" applyFill="1" applyBorder="1"/>
    <xf numFmtId="1" fontId="0" fillId="6" borderId="30" xfId="0" applyNumberFormat="1" applyFill="1" applyBorder="1"/>
    <xf numFmtId="1" fontId="0" fillId="3" borderId="38" xfId="0" applyNumberFormat="1" applyFill="1" applyBorder="1"/>
    <xf numFmtId="1" fontId="0" fillId="3" borderId="14" xfId="0" applyNumberFormat="1" applyFill="1" applyBorder="1"/>
    <xf numFmtId="1" fontId="0" fillId="0" borderId="39" xfId="0" applyNumberFormat="1" applyBorder="1"/>
    <xf numFmtId="1" fontId="0" fillId="0" borderId="19" xfId="0" applyNumberFormat="1" applyBorder="1"/>
    <xf numFmtId="1" fontId="0" fillId="0" borderId="0" xfId="0" applyNumberFormat="1" applyBorder="1"/>
    <xf numFmtId="1" fontId="0" fillId="0" borderId="40" xfId="0" applyNumberFormat="1" applyBorder="1"/>
    <xf numFmtId="1" fontId="0" fillId="0" borderId="14" xfId="0" applyNumberFormat="1" applyFill="1" applyBorder="1"/>
    <xf numFmtId="1" fontId="0" fillId="5" borderId="30" xfId="0" applyNumberFormat="1" applyFill="1" applyBorder="1"/>
    <xf numFmtId="3" fontId="0" fillId="0" borderId="14" xfId="0" applyNumberFormat="1" applyFill="1" applyBorder="1"/>
    <xf numFmtId="4" fontId="0" fillId="0" borderId="31" xfId="0" applyNumberFormat="1" applyFill="1" applyBorder="1"/>
    <xf numFmtId="4" fontId="0" fillId="6" borderId="29" xfId="0" applyNumberFormat="1" applyFill="1" applyBorder="1"/>
    <xf numFmtId="4" fontId="0" fillId="2" borderId="14" xfId="0" applyNumberFormat="1" applyFill="1" applyBorder="1"/>
    <xf numFmtId="1" fontId="0" fillId="2" borderId="30" xfId="0" applyNumberFormat="1" applyFill="1" applyBorder="1"/>
    <xf numFmtId="4" fontId="0" fillId="2" borderId="15" xfId="0" applyNumberFormat="1" applyFill="1" applyBorder="1"/>
    <xf numFmtId="4" fontId="0" fillId="2" borderId="29" xfId="0" applyNumberFormat="1" applyFill="1" applyBorder="1"/>
    <xf numFmtId="4" fontId="0" fillId="2" borderId="11" xfId="0" applyNumberFormat="1" applyFill="1" applyBorder="1"/>
    <xf numFmtId="0" fontId="0" fillId="2" borderId="5" xfId="0" applyFill="1" applyBorder="1" applyAlignment="1">
      <alignment horizontal="right"/>
    </xf>
    <xf numFmtId="0" fontId="0" fillId="2" borderId="6" xfId="0" applyFill="1" applyBorder="1"/>
    <xf numFmtId="4" fontId="0" fillId="2" borderId="7" xfId="0" applyNumberFormat="1" applyFill="1" applyBorder="1"/>
    <xf numFmtId="4" fontId="0" fillId="2" borderId="27" xfId="0" applyNumberFormat="1" applyFill="1" applyBorder="1"/>
    <xf numFmtId="4" fontId="1" fillId="2" borderId="14" xfId="0" applyNumberFormat="1" applyFont="1" applyFill="1" applyBorder="1"/>
    <xf numFmtId="1" fontId="1" fillId="2" borderId="36" xfId="0" applyNumberFormat="1" applyFont="1" applyFill="1" applyBorder="1"/>
    <xf numFmtId="1" fontId="1" fillId="2" borderId="30" xfId="0" applyNumberFormat="1" applyFont="1" applyFill="1" applyBorder="1"/>
    <xf numFmtId="4" fontId="0" fillId="2" borderId="34" xfId="0" applyNumberFormat="1" applyFill="1" applyBorder="1"/>
    <xf numFmtId="1" fontId="0" fillId="2" borderId="38" xfId="0" applyNumberFormat="1" applyFill="1" applyBorder="1"/>
    <xf numFmtId="4" fontId="0" fillId="2" borderId="21" xfId="0" applyNumberFormat="1" applyFill="1" applyBorder="1"/>
    <xf numFmtId="4" fontId="0" fillId="2" borderId="31" xfId="0" applyNumberFormat="1" applyFill="1" applyBorder="1"/>
    <xf numFmtId="1" fontId="4" fillId="2" borderId="30" xfId="0" applyNumberFormat="1" applyFont="1" applyFill="1" applyBorder="1"/>
    <xf numFmtId="0" fontId="0" fillId="2" borderId="5" xfId="0" applyFill="1" applyBorder="1"/>
    <xf numFmtId="1" fontId="0" fillId="2" borderId="14" xfId="0" applyNumberFormat="1" applyFill="1" applyBorder="1"/>
    <xf numFmtId="1" fontId="4" fillId="2" borderId="14" xfId="0" applyNumberFormat="1" applyFont="1" applyFill="1" applyBorder="1"/>
    <xf numFmtId="0" fontId="0" fillId="0" borderId="17" xfId="0" applyBorder="1"/>
    <xf numFmtId="0" fontId="4" fillId="0" borderId="6" xfId="0" applyFont="1" applyBorder="1" applyAlignment="1">
      <alignment horizontal="right"/>
    </xf>
    <xf numFmtId="1" fontId="2" fillId="2" borderId="41" xfId="0" applyNumberFormat="1" applyFont="1" applyFill="1" applyBorder="1" applyAlignment="1">
      <alignment horizontal="center" vertical="center" wrapText="1"/>
    </xf>
    <xf numFmtId="1" fontId="0" fillId="2" borderId="42" xfId="0" applyNumberFormat="1" applyFill="1" applyBorder="1"/>
    <xf numFmtId="1" fontId="0" fillId="0" borderId="11" xfId="0" applyNumberFormat="1" applyFill="1" applyBorder="1"/>
    <xf numFmtId="1" fontId="0" fillId="3" borderId="11" xfId="0" applyNumberFormat="1" applyFill="1" applyBorder="1"/>
    <xf numFmtId="1" fontId="1" fillId="2" borderId="42" xfId="0" applyNumberFormat="1" applyFont="1" applyFill="1" applyBorder="1"/>
    <xf numFmtId="3" fontId="0" fillId="3" borderId="11" xfId="0" applyNumberFormat="1" applyFill="1" applyBorder="1"/>
    <xf numFmtId="3" fontId="0" fillId="0" borderId="11" xfId="0" applyNumberFormat="1" applyFill="1" applyBorder="1"/>
    <xf numFmtId="1" fontId="1" fillId="2" borderId="27" xfId="0" applyNumberFormat="1" applyFont="1" applyFill="1" applyBorder="1"/>
    <xf numFmtId="1" fontId="0" fillId="0" borderId="42" xfId="0" applyNumberFormat="1" applyFill="1" applyBorder="1"/>
    <xf numFmtId="1" fontId="0" fillId="2" borderId="43" xfId="0" applyNumberFormat="1" applyFill="1" applyBorder="1"/>
    <xf numFmtId="1" fontId="0" fillId="3" borderId="43" xfId="0" applyNumberFormat="1" applyFill="1" applyBorder="1"/>
    <xf numFmtId="1" fontId="4" fillId="2" borderId="42" xfId="0" applyNumberFormat="1" applyFont="1" applyFill="1" applyBorder="1"/>
    <xf numFmtId="1" fontId="0" fillId="3" borderId="42" xfId="0" applyNumberFormat="1" applyFill="1" applyBorder="1"/>
    <xf numFmtId="1" fontId="0" fillId="2" borderId="11" xfId="0" applyNumberFormat="1" applyFill="1" applyBorder="1"/>
    <xf numFmtId="1" fontId="0" fillId="2" borderId="27" xfId="0" applyNumberFormat="1" applyFill="1" applyBorder="1"/>
    <xf numFmtId="1" fontId="4" fillId="2" borderId="11" xfId="0" applyNumberFormat="1" applyFont="1" applyFill="1" applyBorder="1"/>
    <xf numFmtId="1" fontId="0" fillId="0" borderId="44" xfId="0" applyNumberFormat="1" applyBorder="1"/>
    <xf numFmtId="4" fontId="0" fillId="0" borderId="11" xfId="0" applyNumberFormat="1" applyFill="1" applyBorder="1"/>
    <xf numFmtId="164" fontId="4" fillId="0" borderId="11" xfId="0" applyNumberFormat="1" applyFont="1" applyFill="1" applyBorder="1"/>
    <xf numFmtId="4" fontId="0" fillId="3" borderId="11" xfId="0" applyNumberFormat="1" applyFill="1" applyBorder="1"/>
    <xf numFmtId="164" fontId="9" fillId="0" borderId="11" xfId="0" applyNumberFormat="1" applyFont="1" applyFill="1" applyBorder="1"/>
    <xf numFmtId="4" fontId="0" fillId="0" borderId="34" xfId="0" applyNumberFormat="1" applyFill="1" applyBorder="1"/>
    <xf numFmtId="164" fontId="4" fillId="0" borderId="45" xfId="0" applyNumberFormat="1" applyFont="1" applyFill="1" applyBorder="1"/>
    <xf numFmtId="4" fontId="0" fillId="2" borderId="46" xfId="0" applyNumberFormat="1" applyFill="1" applyBorder="1"/>
    <xf numFmtId="164" fontId="4" fillId="0" borderId="47" xfId="0" applyNumberFormat="1" applyFont="1" applyFill="1" applyBorder="1"/>
    <xf numFmtId="164" fontId="4" fillId="0" borderId="48" xfId="0" applyNumberFormat="1" applyFont="1" applyFill="1" applyBorder="1"/>
    <xf numFmtId="1" fontId="0" fillId="0" borderId="43" xfId="0" applyNumberFormat="1" applyFill="1" applyBorder="1"/>
    <xf numFmtId="164" fontId="4" fillId="0" borderId="49" xfId="0" applyNumberFormat="1" applyFont="1" applyFill="1" applyBorder="1"/>
    <xf numFmtId="4" fontId="0" fillId="0" borderId="22" xfId="0" applyNumberFormat="1" applyFill="1" applyBorder="1"/>
    <xf numFmtId="0" fontId="0" fillId="0" borderId="50" xfId="0" applyBorder="1"/>
    <xf numFmtId="0" fontId="17" fillId="0" borderId="51" xfId="0" applyFont="1" applyBorder="1" applyAlignment="1">
      <alignment horizontal="right"/>
    </xf>
    <xf numFmtId="0" fontId="17" fillId="0" borderId="52" xfId="0" applyFont="1" applyBorder="1"/>
    <xf numFmtId="0" fontId="17" fillId="0" borderId="53" xfId="0" applyFont="1" applyBorder="1"/>
    <xf numFmtId="0" fontId="15" fillId="0" borderId="0" xfId="0" applyFont="1" applyAlignment="1">
      <alignment horizontal="left"/>
    </xf>
    <xf numFmtId="0" fontId="17" fillId="0" borderId="54" xfId="0" applyFont="1" applyBorder="1" applyAlignment="1">
      <alignment horizontal="left"/>
    </xf>
    <xf numFmtId="0" fontId="4" fillId="0" borderId="0" xfId="0" applyFont="1" applyFill="1" applyBorder="1"/>
    <xf numFmtId="0" fontId="18" fillId="0" borderId="0" xfId="0" applyFont="1" applyBorder="1"/>
    <xf numFmtId="1" fontId="0" fillId="3" borderId="36" xfId="0" applyNumberFormat="1" applyFill="1" applyBorder="1"/>
    <xf numFmtId="0" fontId="9" fillId="0" borderId="9" xfId="0" applyFont="1" applyBorder="1" applyAlignment="1">
      <alignment horizontal="right"/>
    </xf>
    <xf numFmtId="9" fontId="0" fillId="0" borderId="29" xfId="0" applyNumberFormat="1" applyBorder="1"/>
    <xf numFmtId="9" fontId="0" fillId="4" borderId="29" xfId="0" applyNumberFormat="1" applyFill="1" applyBorder="1"/>
    <xf numFmtId="1" fontId="9" fillId="2" borderId="14" xfId="0" applyNumberFormat="1" applyFont="1" applyFill="1" applyBorder="1"/>
    <xf numFmtId="165" fontId="9" fillId="0" borderId="35" xfId="0" applyNumberFormat="1" applyFont="1" applyFill="1" applyBorder="1"/>
    <xf numFmtId="4" fontId="0" fillId="2" borderId="22" xfId="0" applyNumberFormat="1" applyFill="1" applyBorder="1"/>
    <xf numFmtId="4" fontId="0" fillId="0" borderId="55" xfId="0" applyNumberFormat="1" applyBorder="1"/>
    <xf numFmtId="164" fontId="9" fillId="0" borderId="56" xfId="0" applyNumberFormat="1" applyFont="1" applyBorder="1"/>
    <xf numFmtId="164" fontId="9" fillId="0" borderId="32" xfId="0" applyNumberFormat="1" applyFont="1" applyBorder="1"/>
    <xf numFmtId="164" fontId="9" fillId="0" borderId="12" xfId="0" applyNumberFormat="1" applyFont="1" applyBorder="1"/>
    <xf numFmtId="4" fontId="0" fillId="0" borderId="7" xfId="0" applyNumberFormat="1" applyFill="1" applyBorder="1"/>
    <xf numFmtId="4" fontId="0" fillId="0" borderId="57" xfId="0" applyNumberFormat="1" applyFill="1" applyBorder="1"/>
    <xf numFmtId="1" fontId="0" fillId="2" borderId="36" xfId="0" applyNumberFormat="1" applyFill="1" applyBorder="1"/>
    <xf numFmtId="164" fontId="9" fillId="2" borderId="36" xfId="0" applyNumberFormat="1" applyFont="1" applyFill="1" applyBorder="1"/>
    <xf numFmtId="164" fontId="19" fillId="0" borderId="14" xfId="0" applyNumberFormat="1" applyFont="1" applyFill="1" applyBorder="1"/>
    <xf numFmtId="164" fontId="19" fillId="0" borderId="11" xfId="0" applyNumberFormat="1" applyFont="1" applyFill="1" applyBorder="1"/>
    <xf numFmtId="4" fontId="20" fillId="2" borderId="27" xfId="0" applyNumberFormat="1" applyFont="1" applyFill="1" applyBorder="1"/>
    <xf numFmtId="4" fontId="20" fillId="2" borderId="11" xfId="0" applyNumberFormat="1" applyFont="1" applyFill="1" applyBorder="1"/>
    <xf numFmtId="4" fontId="0" fillId="0" borderId="6" xfId="0" applyNumberFormat="1" applyFill="1" applyBorder="1"/>
    <xf numFmtId="4" fontId="0" fillId="0" borderId="58" xfId="0" applyNumberFormat="1" applyFill="1" applyBorder="1"/>
    <xf numFmtId="4" fontId="0" fillId="0" borderId="36" xfId="0" applyNumberFormat="1" applyFill="1" applyBorder="1"/>
    <xf numFmtId="0" fontId="9" fillId="0" borderId="0" xfId="0" applyFont="1"/>
    <xf numFmtId="1" fontId="0" fillId="3" borderId="30" xfId="0" applyNumberFormat="1" applyFill="1" applyBorder="1" applyAlignment="1">
      <alignment horizontal="right"/>
    </xf>
    <xf numFmtId="165" fontId="0" fillId="4" borderId="0" xfId="0" applyNumberFormat="1" applyFill="1"/>
    <xf numFmtId="165" fontId="0" fillId="0" borderId="0" xfId="0" applyNumberFormat="1"/>
    <xf numFmtId="49" fontId="17" fillId="0" borderId="51" xfId="0" applyNumberFormat="1" applyFont="1" applyBorder="1" applyAlignment="1">
      <alignment horizontal="right"/>
    </xf>
    <xf numFmtId="49" fontId="17" fillId="6" borderId="52" xfId="0" applyNumberFormat="1" applyFont="1" applyFill="1" applyBorder="1"/>
    <xf numFmtId="0" fontId="21" fillId="0" borderId="0" xfId="0" applyFont="1" applyAlignment="1">
      <alignment horizontal="center"/>
    </xf>
    <xf numFmtId="0" fontId="0" fillId="0" borderId="0" xfId="0" applyAlignment="1">
      <alignment horizontal="right"/>
    </xf>
    <xf numFmtId="0" fontId="9" fillId="0" borderId="0" xfId="0" applyFont="1" applyAlignment="1">
      <alignment wrapText="1"/>
    </xf>
    <xf numFmtId="165" fontId="9" fillId="0" borderId="0" xfId="0" applyNumberFormat="1" applyFont="1"/>
    <xf numFmtId="165" fontId="4" fillId="0" borderId="0" xfId="0" applyNumberFormat="1" applyFont="1" applyFill="1"/>
    <xf numFmtId="0" fontId="25" fillId="0" borderId="0" xfId="0" applyFont="1"/>
    <xf numFmtId="165" fontId="9" fillId="0" borderId="0" xfId="0" applyNumberFormat="1" applyFont="1" applyFill="1"/>
    <xf numFmtId="0" fontId="5" fillId="0" borderId="0" xfId="0" applyFont="1"/>
    <xf numFmtId="0" fontId="0" fillId="0" borderId="0" xfId="0" applyFill="1"/>
    <xf numFmtId="165" fontId="0" fillId="0" borderId="0" xfId="0" applyNumberFormat="1" applyFill="1"/>
    <xf numFmtId="165" fontId="24" fillId="0" borderId="0" xfId="0" applyNumberFormat="1" applyFont="1" applyFill="1"/>
    <xf numFmtId="0" fontId="10" fillId="0" borderId="62" xfId="0" applyFont="1" applyBorder="1"/>
    <xf numFmtId="0" fontId="0" fillId="0" borderId="63" xfId="0" applyBorder="1"/>
    <xf numFmtId="0" fontId="5" fillId="0" borderId="63" xfId="0" applyFont="1" applyBorder="1"/>
    <xf numFmtId="165" fontId="0" fillId="0" borderId="63" xfId="0" applyNumberFormat="1" applyBorder="1"/>
    <xf numFmtId="0" fontId="5" fillId="0" borderId="0" xfId="0" applyFont="1" applyAlignment="1">
      <alignment horizontal="left"/>
    </xf>
    <xf numFmtId="0" fontId="0" fillId="7" borderId="0" xfId="0" applyFill="1"/>
    <xf numFmtId="0" fontId="0" fillId="7" borderId="64" xfId="0" applyFill="1" applyBorder="1"/>
    <xf numFmtId="0" fontId="0" fillId="7" borderId="65" xfId="0" applyFill="1" applyBorder="1"/>
    <xf numFmtId="165" fontId="0" fillId="7" borderId="0" xfId="0" applyNumberFormat="1" applyFill="1"/>
    <xf numFmtId="0" fontId="4" fillId="7" borderId="0" xfId="0" applyFont="1" applyFill="1" applyAlignment="1">
      <alignment horizontal="right"/>
    </xf>
    <xf numFmtId="0" fontId="0" fillId="7" borderId="0" xfId="0" applyFill="1" applyBorder="1"/>
    <xf numFmtId="0" fontId="0" fillId="7" borderId="1" xfId="0" applyFill="1" applyBorder="1"/>
    <xf numFmtId="0" fontId="0" fillId="7" borderId="66" xfId="0" applyFill="1" applyBorder="1"/>
    <xf numFmtId="0" fontId="0" fillId="7" borderId="67" xfId="0" applyFill="1" applyBorder="1"/>
    <xf numFmtId="0" fontId="0" fillId="7" borderId="0" xfId="0" applyFill="1" applyAlignment="1">
      <alignment horizontal="right"/>
    </xf>
    <xf numFmtId="1" fontId="10" fillId="0" borderId="62" xfId="0" applyNumberFormat="1" applyFont="1" applyBorder="1"/>
    <xf numFmtId="3" fontId="0" fillId="4" borderId="0" xfId="0" applyNumberFormat="1" applyFill="1" applyProtection="1">
      <protection locked="0"/>
    </xf>
    <xf numFmtId="165" fontId="0" fillId="4" borderId="0" xfId="0" applyNumberFormat="1" applyFill="1" applyProtection="1">
      <protection locked="0"/>
    </xf>
    <xf numFmtId="0" fontId="0" fillId="4" borderId="0" xfId="0" applyFill="1" applyProtection="1">
      <protection locked="0"/>
    </xf>
    <xf numFmtId="165" fontId="24" fillId="4" borderId="0" xfId="0" applyNumberFormat="1" applyFont="1" applyFill="1" applyProtection="1">
      <protection locked="0"/>
    </xf>
    <xf numFmtId="0" fontId="0" fillId="0" borderId="0" xfId="0" applyProtection="1"/>
    <xf numFmtId="165" fontId="4" fillId="4" borderId="0" xfId="0" applyNumberFormat="1" applyFont="1" applyFill="1" applyProtection="1">
      <protection locked="0"/>
    </xf>
    <xf numFmtId="165" fontId="9" fillId="4" borderId="0" xfId="0" applyNumberFormat="1" applyFont="1" applyFill="1" applyProtection="1">
      <protection locked="0"/>
    </xf>
    <xf numFmtId="165" fontId="26" fillId="4" borderId="0" xfId="0" applyNumberFormat="1" applyFont="1" applyFill="1" applyProtection="1">
      <protection locked="0"/>
    </xf>
    <xf numFmtId="0" fontId="5" fillId="0" borderId="0" xfId="0" applyFont="1" applyFill="1" applyProtection="1"/>
    <xf numFmtId="165" fontId="5" fillId="0" borderId="0" xfId="0" applyNumberFormat="1" applyFont="1" applyFill="1" applyAlignment="1">
      <alignment horizontal="right"/>
    </xf>
    <xf numFmtId="0" fontId="5" fillId="0" borderId="0" xfId="0" applyFont="1" applyAlignment="1">
      <alignment horizontal="right"/>
    </xf>
    <xf numFmtId="165" fontId="0" fillId="0" borderId="0" xfId="0" applyNumberFormat="1" applyProtection="1"/>
    <xf numFmtId="0" fontId="9" fillId="0" borderId="0" xfId="0" applyFont="1" applyAlignment="1">
      <alignment horizontal="left"/>
    </xf>
    <xf numFmtId="165" fontId="2" fillId="2" borderId="23" xfId="0" applyNumberFormat="1" applyFont="1" applyFill="1" applyBorder="1" applyAlignment="1">
      <alignment horizontal="center" vertical="center" wrapText="1"/>
    </xf>
    <xf numFmtId="165" fontId="0" fillId="0" borderId="14" xfId="0" applyNumberFormat="1" applyFill="1" applyBorder="1"/>
    <xf numFmtId="165" fontId="9" fillId="0" borderId="14" xfId="0" applyNumberFormat="1" applyFont="1" applyFill="1" applyBorder="1"/>
    <xf numFmtId="165" fontId="0" fillId="0" borderId="24" xfId="0" applyNumberFormat="1" applyBorder="1"/>
    <xf numFmtId="165" fontId="2" fillId="2" borderId="13" xfId="0" applyNumberFormat="1" applyFont="1" applyFill="1" applyBorder="1" applyAlignment="1">
      <alignment horizontal="center" vertical="center" wrapText="1"/>
    </xf>
    <xf numFmtId="165" fontId="2" fillId="2" borderId="28" xfId="0"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165" fontId="0" fillId="0" borderId="7" xfId="0" applyNumberFormat="1" applyFill="1" applyBorder="1"/>
    <xf numFmtId="165" fontId="0" fillId="0" borderId="57" xfId="0" applyNumberFormat="1" applyFill="1" applyBorder="1"/>
    <xf numFmtId="165" fontId="0" fillId="0" borderId="27" xfId="0" applyNumberFormat="1" applyBorder="1"/>
    <xf numFmtId="165" fontId="9" fillId="0" borderId="11" xfId="0" applyNumberFormat="1" applyFont="1" applyFill="1" applyBorder="1"/>
    <xf numFmtId="165" fontId="9" fillId="0" borderId="56" xfId="0" applyNumberFormat="1" applyFont="1" applyBorder="1"/>
    <xf numFmtId="165" fontId="9" fillId="0" borderId="32" xfId="0" applyNumberFormat="1" applyFont="1" applyBorder="1"/>
    <xf numFmtId="165" fontId="9" fillId="0" borderId="12" xfId="0" applyNumberFormat="1" applyFont="1" applyBorder="1"/>
    <xf numFmtId="165" fontId="0" fillId="0" borderId="17" xfId="0" applyNumberFormat="1" applyBorder="1"/>
    <xf numFmtId="165" fontId="0" fillId="0" borderId="7" xfId="0" applyNumberFormat="1" applyBorder="1"/>
    <xf numFmtId="0" fontId="27" fillId="7" borderId="64" xfId="0" applyFont="1" applyFill="1" applyBorder="1"/>
    <xf numFmtId="0" fontId="27" fillId="7" borderId="0" xfId="0" applyFont="1" applyFill="1" applyBorder="1"/>
    <xf numFmtId="0" fontId="27" fillId="7" borderId="66" xfId="0" applyFont="1" applyFill="1" applyBorder="1"/>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center" vertical="center"/>
    </xf>
    <xf numFmtId="0" fontId="28" fillId="0" borderId="0" xfId="0" applyFont="1" applyFill="1"/>
    <xf numFmtId="0" fontId="10" fillId="0" borderId="0" xfId="0" applyFont="1" applyBorder="1"/>
    <xf numFmtId="0" fontId="2" fillId="8" borderId="68" xfId="0" applyFont="1" applyFill="1" applyBorder="1" applyAlignment="1">
      <alignment horizontal="center" vertical="center" wrapText="1"/>
    </xf>
    <xf numFmtId="0" fontId="2" fillId="8" borderId="69" xfId="0" applyFont="1" applyFill="1" applyBorder="1" applyAlignment="1">
      <alignment horizontal="center" vertical="center" wrapText="1"/>
    </xf>
    <xf numFmtId="4" fontId="2" fillId="8" borderId="70" xfId="0" applyNumberFormat="1" applyFont="1" applyFill="1" applyBorder="1" applyAlignment="1">
      <alignment horizontal="center" vertical="center" wrapText="1"/>
    </xf>
    <xf numFmtId="1" fontId="2" fillId="8" borderId="71" xfId="0" applyNumberFormat="1" applyFont="1" applyFill="1" applyBorder="1" applyAlignment="1">
      <alignment horizontal="center" vertical="center" wrapText="1"/>
    </xf>
    <xf numFmtId="4" fontId="2" fillId="8" borderId="72" xfId="0" applyNumberFormat="1" applyFont="1" applyFill="1" applyBorder="1" applyAlignment="1">
      <alignment horizontal="center" vertical="center" wrapText="1"/>
    </xf>
    <xf numFmtId="4" fontId="2" fillId="8" borderId="73" xfId="0" applyNumberFormat="1" applyFont="1" applyFill="1" applyBorder="1" applyAlignment="1">
      <alignment horizontal="center" vertical="center" wrapText="1"/>
    </xf>
    <xf numFmtId="1" fontId="0" fillId="8" borderId="0" xfId="0" applyNumberFormat="1" applyFill="1" applyBorder="1"/>
    <xf numFmtId="0" fontId="0" fillId="0" borderId="74" xfId="0" applyBorder="1"/>
    <xf numFmtId="0" fontId="9" fillId="0" borderId="75" xfId="0" applyFont="1" applyBorder="1"/>
    <xf numFmtId="165" fontId="9" fillId="0" borderId="76" xfId="0" applyNumberFormat="1" applyFont="1" applyBorder="1"/>
    <xf numFmtId="0" fontId="4" fillId="0" borderId="19" xfId="0" applyFont="1" applyBorder="1"/>
    <xf numFmtId="165" fontId="4" fillId="0" borderId="19" xfId="0" applyNumberFormat="1" applyFont="1" applyBorder="1"/>
    <xf numFmtId="1" fontId="0" fillId="9" borderId="19" xfId="0" applyNumberFormat="1" applyFill="1" applyBorder="1"/>
    <xf numFmtId="165" fontId="31" fillId="0" borderId="19" xfId="0" applyNumberFormat="1" applyFont="1" applyBorder="1"/>
    <xf numFmtId="4" fontId="31" fillId="0" borderId="0" xfId="0" applyNumberFormat="1" applyFont="1" applyBorder="1"/>
    <xf numFmtId="0" fontId="0" fillId="0" borderId="77" xfId="0" applyBorder="1"/>
    <xf numFmtId="0" fontId="10" fillId="0" borderId="77" xfId="0" applyFont="1" applyBorder="1"/>
    <xf numFmtId="4" fontId="0" fillId="0" borderId="77" xfId="0" applyNumberFormat="1" applyBorder="1"/>
    <xf numFmtId="1" fontId="0" fillId="0" borderId="77" xfId="0" applyNumberFormat="1" applyBorder="1"/>
    <xf numFmtId="4" fontId="31" fillId="0" borderId="77" xfId="0" applyNumberFormat="1" applyFont="1" applyBorder="1"/>
    <xf numFmtId="165" fontId="0" fillId="8" borderId="40" xfId="0" applyNumberFormat="1" applyFill="1" applyBorder="1"/>
    <xf numFmtId="4" fontId="2" fillId="8" borderId="78" xfId="0" applyNumberFormat="1" applyFont="1" applyFill="1" applyBorder="1" applyAlignment="1">
      <alignment horizontal="center" vertical="center" wrapText="1"/>
    </xf>
    <xf numFmtId="4" fontId="2" fillId="0" borderId="25" xfId="0" applyNumberFormat="1" applyFont="1" applyFill="1" applyBorder="1" applyAlignment="1">
      <alignment horizontal="center" vertical="center" wrapText="1"/>
    </xf>
    <xf numFmtId="164" fontId="0" fillId="0" borderId="25" xfId="0" applyNumberFormat="1" applyFill="1" applyBorder="1"/>
    <xf numFmtId="164" fontId="9" fillId="0" borderId="25" xfId="0" applyNumberFormat="1" applyFont="1" applyFill="1" applyBorder="1"/>
    <xf numFmtId="164" fontId="4" fillId="0" borderId="25" xfId="0" applyNumberFormat="1" applyFont="1" applyFill="1" applyBorder="1"/>
    <xf numFmtId="164" fontId="2" fillId="0" borderId="25" xfId="0" applyNumberFormat="1" applyFont="1" applyFill="1" applyBorder="1" applyAlignment="1">
      <alignment horizontal="center" vertical="center" wrapText="1"/>
    </xf>
    <xf numFmtId="1" fontId="0" fillId="8" borderId="40" xfId="0" applyNumberFormat="1" applyFill="1" applyBorder="1"/>
    <xf numFmtId="165" fontId="9" fillId="8" borderId="76" xfId="0" applyNumberFormat="1" applyFont="1" applyFill="1" applyBorder="1"/>
    <xf numFmtId="165" fontId="29" fillId="0" borderId="0" xfId="0" applyNumberFormat="1" applyFont="1" applyFill="1" applyBorder="1" applyAlignment="1" applyProtection="1">
      <alignment horizontal="center" vertical="center" wrapText="1"/>
      <protection locked="0"/>
    </xf>
    <xf numFmtId="165" fontId="30" fillId="0" borderId="0" xfId="0" applyNumberFormat="1" applyFont="1" applyBorder="1"/>
    <xf numFmtId="4" fontId="4" fillId="0" borderId="27" xfId="0" applyNumberFormat="1" applyFont="1" applyBorder="1"/>
    <xf numFmtId="4" fontId="30" fillId="0" borderId="77" xfId="0" applyNumberFormat="1" applyFont="1" applyBorder="1"/>
    <xf numFmtId="165" fontId="9" fillId="2" borderId="36" xfId="0" applyNumberFormat="1" applyFont="1" applyFill="1" applyBorder="1"/>
    <xf numFmtId="165" fontId="19" fillId="0" borderId="14" xfId="0" applyNumberFormat="1" applyFont="1" applyFill="1" applyBorder="1"/>
    <xf numFmtId="165" fontId="19" fillId="0" borderId="11" xfId="0" applyNumberFormat="1" applyFont="1" applyFill="1" applyBorder="1"/>
    <xf numFmtId="165" fontId="0" fillId="2" borderId="36" xfId="0" applyNumberFormat="1" applyFill="1" applyBorder="1"/>
    <xf numFmtId="165" fontId="4" fillId="2" borderId="14" xfId="0" applyNumberFormat="1" applyFont="1" applyFill="1" applyBorder="1"/>
    <xf numFmtId="0" fontId="0" fillId="10" borderId="7" xfId="0" applyFill="1" applyBorder="1"/>
    <xf numFmtId="0" fontId="4" fillId="10" borderId="11" xfId="0" applyFont="1" applyFill="1" applyBorder="1"/>
    <xf numFmtId="0" fontId="4" fillId="10" borderId="7" xfId="0" applyFont="1" applyFill="1" applyBorder="1"/>
    <xf numFmtId="0" fontId="32" fillId="6" borderId="7" xfId="0" applyFont="1" applyFill="1" applyBorder="1"/>
    <xf numFmtId="0" fontId="0" fillId="11" borderId="7" xfId="0" applyFill="1" applyBorder="1"/>
    <xf numFmtId="164" fontId="4" fillId="0" borderId="7" xfId="0" applyNumberFormat="1" applyFont="1" applyBorder="1"/>
    <xf numFmtId="0" fontId="0" fillId="0" borderId="11" xfId="0" applyBorder="1" applyAlignment="1">
      <alignment horizontal="right"/>
    </xf>
    <xf numFmtId="49" fontId="10" fillId="6" borderId="52" xfId="0" applyNumberFormat="1" applyFont="1" applyFill="1" applyBorder="1"/>
    <xf numFmtId="4" fontId="0" fillId="0" borderId="85" xfId="0" applyNumberFormat="1" applyBorder="1"/>
    <xf numFmtId="0" fontId="33" fillId="0" borderId="0" xfId="0" applyFont="1"/>
    <xf numFmtId="165" fontId="0" fillId="0" borderId="85" xfId="0" applyNumberFormat="1" applyBorder="1"/>
    <xf numFmtId="165" fontId="0" fillId="0" borderId="4" xfId="0" applyNumberFormat="1" applyBorder="1"/>
    <xf numFmtId="0" fontId="26" fillId="0" borderId="0" xfId="0" applyFont="1"/>
    <xf numFmtId="164" fontId="26" fillId="0" borderId="0" xfId="0" applyNumberFormat="1" applyFont="1"/>
    <xf numFmtId="0" fontId="34" fillId="0" borderId="0" xfId="0" applyFont="1"/>
    <xf numFmtId="0" fontId="36" fillId="0" borderId="7" xfId="0" applyFont="1" applyBorder="1" applyAlignment="1">
      <alignment vertical="center"/>
    </xf>
    <xf numFmtId="0" fontId="2" fillId="0" borderId="4"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3" xfId="0" applyFont="1" applyFill="1" applyBorder="1" applyAlignment="1">
      <alignment horizontal="center" vertical="center" wrapText="1"/>
    </xf>
    <xf numFmtId="4" fontId="2" fillId="13" borderId="23" xfId="0" applyNumberFormat="1" applyFont="1" applyFill="1" applyBorder="1" applyAlignment="1">
      <alignment horizontal="center" vertical="center" wrapText="1"/>
    </xf>
    <xf numFmtId="1" fontId="2" fillId="13" borderId="37" xfId="0" applyNumberFormat="1" applyFont="1" applyFill="1" applyBorder="1" applyAlignment="1">
      <alignment horizontal="center" vertical="center" wrapText="1"/>
    </xf>
    <xf numFmtId="3" fontId="2" fillId="13" borderId="13" xfId="0" applyNumberFormat="1" applyFont="1" applyFill="1" applyBorder="1" applyAlignment="1">
      <alignment horizontal="center" vertical="center" wrapText="1"/>
    </xf>
    <xf numFmtId="4" fontId="2" fillId="13" borderId="28" xfId="0" applyNumberFormat="1" applyFont="1" applyFill="1" applyBorder="1" applyAlignment="1">
      <alignment horizontal="center" vertical="center" wrapText="1"/>
    </xf>
    <xf numFmtId="165" fontId="13" fillId="13" borderId="28" xfId="0" applyNumberFormat="1" applyFont="1" applyFill="1" applyBorder="1" applyAlignment="1">
      <alignment horizontal="center" vertical="center" wrapText="1"/>
    </xf>
    <xf numFmtId="0" fontId="2" fillId="13" borderId="10" xfId="0" applyFont="1" applyFill="1" applyBorder="1" applyAlignment="1">
      <alignment horizontal="center" vertical="center" wrapText="1"/>
    </xf>
    <xf numFmtId="0" fontId="0" fillId="0" borderId="86" xfId="0" applyBorder="1"/>
    <xf numFmtId="0" fontId="0" fillId="12" borderId="0" xfId="0" applyFill="1" applyAlignment="1">
      <alignment horizontal="left" vertical="top" wrapText="1"/>
    </xf>
    <xf numFmtId="0" fontId="16" fillId="2" borderId="83" xfId="0" applyFont="1" applyFill="1" applyBorder="1" applyAlignment="1">
      <alignment horizontal="center" vertical="center"/>
    </xf>
    <xf numFmtId="0" fontId="16" fillId="2" borderId="84" xfId="0" applyFont="1" applyFill="1" applyBorder="1" applyAlignment="1">
      <alignment horizontal="center" vertical="center"/>
    </xf>
    <xf numFmtId="49" fontId="17" fillId="6" borderId="59" xfId="0" applyNumberFormat="1" applyFont="1" applyFill="1" applyBorder="1" applyAlignment="1">
      <alignment horizontal="left" vertical="top" wrapText="1"/>
    </xf>
    <xf numFmtId="49" fontId="17" fillId="6" borderId="60" xfId="0" applyNumberFormat="1" applyFont="1" applyFill="1" applyBorder="1" applyAlignment="1">
      <alignment horizontal="left" vertical="top" wrapText="1"/>
    </xf>
    <xf numFmtId="49" fontId="17" fillId="6" borderId="61" xfId="0" applyNumberFormat="1" applyFont="1" applyFill="1" applyBorder="1" applyAlignment="1">
      <alignment horizontal="left" vertical="top" wrapText="1"/>
    </xf>
    <xf numFmtId="0" fontId="35" fillId="0" borderId="22" xfId="1" applyFont="1" applyBorder="1" applyAlignment="1" applyProtection="1">
      <alignment horizontal="center" wrapText="1"/>
    </xf>
    <xf numFmtId="0" fontId="35" fillId="0" borderId="79" xfId="1" applyFont="1" applyBorder="1" applyAlignment="1" applyProtection="1">
      <alignment horizontal="center" wrapText="1"/>
    </xf>
    <xf numFmtId="0" fontId="11" fillId="0" borderId="19" xfId="0" applyFont="1" applyBorder="1" applyAlignment="1">
      <alignment horizontal="center"/>
    </xf>
    <xf numFmtId="0" fontId="10" fillId="0" borderId="19" xfId="0" applyFont="1" applyBorder="1" applyAlignment="1">
      <alignment horizontal="center"/>
    </xf>
    <xf numFmtId="0" fontId="10" fillId="0" borderId="80" xfId="0" applyFont="1" applyBorder="1" applyAlignment="1">
      <alignment horizontal="center"/>
    </xf>
    <xf numFmtId="0" fontId="11" fillId="0" borderId="81" xfId="0" applyFont="1" applyBorder="1" applyAlignment="1">
      <alignment horizontal="center"/>
    </xf>
    <xf numFmtId="0" fontId="11" fillId="0" borderId="82" xfId="0" applyFont="1" applyBorder="1" applyAlignment="1">
      <alignment horizont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Annual Accumulated Costs vs. Savings</a:t>
            </a:r>
          </a:p>
        </c:rich>
      </c:tx>
      <c:layout>
        <c:manualLayout>
          <c:xMode val="edge"/>
          <c:yMode val="edge"/>
          <c:x val="0.313691780728449"/>
          <c:y val="0.0386473429951691"/>
        </c:manualLayout>
      </c:layout>
      <c:overlay val="0"/>
      <c:spPr>
        <a:noFill/>
        <a:ln w="25400">
          <a:noFill/>
        </a:ln>
      </c:spPr>
    </c:title>
    <c:autoTitleDeleted val="0"/>
    <c:plotArea>
      <c:layout>
        <c:manualLayout>
          <c:layoutTarget val="inner"/>
          <c:xMode val="edge"/>
          <c:yMode val="edge"/>
          <c:x val="0.0571924227486788"/>
          <c:y val="0.2173915607445"/>
          <c:w val="0.662045620908948"/>
          <c:h val="0.6231891408009"/>
        </c:manualLayout>
      </c:layout>
      <c:barChart>
        <c:barDir val="col"/>
        <c:grouping val="clustered"/>
        <c:varyColors val="0"/>
        <c:ser>
          <c:idx val="0"/>
          <c:order val="0"/>
          <c:tx>
            <c:strRef>
              <c:f>ROI!$B$25</c:f>
              <c:strCache>
                <c:ptCount val="1"/>
                <c:pt idx="0">
                  <c:v>Total accumulated Direct Costs</c:v>
                </c:pt>
              </c:strCache>
            </c:strRef>
          </c:tx>
          <c:spPr>
            <a:solidFill>
              <a:srgbClr val="9999FF"/>
            </a:solidFill>
            <a:ln w="12700">
              <a:solidFill>
                <a:srgbClr val="000000"/>
              </a:solidFill>
              <a:prstDash val="solid"/>
            </a:ln>
          </c:spPr>
          <c:invertIfNegative val="0"/>
          <c:cat>
            <c:strRef>
              <c:f>ROI!$C$54:$I$54</c:f>
              <c:strCache>
                <c:ptCount val="7"/>
                <c:pt idx="0">
                  <c:v>Year 0</c:v>
                </c:pt>
                <c:pt idx="1">
                  <c:v>Year 1</c:v>
                </c:pt>
                <c:pt idx="2">
                  <c:v>Year 2</c:v>
                </c:pt>
                <c:pt idx="3">
                  <c:v>Year 3</c:v>
                </c:pt>
                <c:pt idx="4">
                  <c:v>Year 4</c:v>
                </c:pt>
                <c:pt idx="5">
                  <c:v>Year 5</c:v>
                </c:pt>
                <c:pt idx="6">
                  <c:v>Year 6</c:v>
                </c:pt>
              </c:strCache>
            </c:strRef>
          </c:cat>
          <c:val>
            <c:numRef>
              <c:f>ROI!$C$25:$I$25</c:f>
              <c:numCache>
                <c:formatCode>"$"#,##0</c:formatCode>
                <c:ptCount val="7"/>
                <c:pt idx="0">
                  <c:v>0.0</c:v>
                </c:pt>
                <c:pt idx="1">
                  <c:v>0.0</c:v>
                </c:pt>
                <c:pt idx="2">
                  <c:v>0.0</c:v>
                </c:pt>
                <c:pt idx="3">
                  <c:v>0.0</c:v>
                </c:pt>
                <c:pt idx="4">
                  <c:v>0.0</c:v>
                </c:pt>
                <c:pt idx="5">
                  <c:v>0.0</c:v>
                </c:pt>
                <c:pt idx="6">
                  <c:v>0.0</c:v>
                </c:pt>
              </c:numCache>
            </c:numRef>
          </c:val>
        </c:ser>
        <c:ser>
          <c:idx val="1"/>
          <c:order val="1"/>
          <c:tx>
            <c:strRef>
              <c:f>ROI!$B$65</c:f>
              <c:strCache>
                <c:ptCount val="1"/>
                <c:pt idx="0">
                  <c:v>Total Accumulated Savings</c:v>
                </c:pt>
              </c:strCache>
            </c:strRef>
          </c:tx>
          <c:spPr>
            <a:solidFill>
              <a:srgbClr val="993366"/>
            </a:solidFill>
            <a:ln w="12700">
              <a:solidFill>
                <a:srgbClr val="000000"/>
              </a:solidFill>
              <a:prstDash val="solid"/>
            </a:ln>
          </c:spPr>
          <c:invertIfNegative val="0"/>
          <c:cat>
            <c:strRef>
              <c:f>ROI!$C$54:$I$54</c:f>
              <c:strCache>
                <c:ptCount val="7"/>
                <c:pt idx="0">
                  <c:v>Year 0</c:v>
                </c:pt>
                <c:pt idx="1">
                  <c:v>Year 1</c:v>
                </c:pt>
                <c:pt idx="2">
                  <c:v>Year 2</c:v>
                </c:pt>
                <c:pt idx="3">
                  <c:v>Year 3</c:v>
                </c:pt>
                <c:pt idx="4">
                  <c:v>Year 4</c:v>
                </c:pt>
                <c:pt idx="5">
                  <c:v>Year 5</c:v>
                </c:pt>
                <c:pt idx="6">
                  <c:v>Year 6</c:v>
                </c:pt>
              </c:strCache>
            </c:strRef>
          </c:cat>
          <c:val>
            <c:numRef>
              <c:f>ROI!$C$65:$I$65</c:f>
              <c:numCache>
                <c:formatCode>"$"#,##0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axId val="-970390304"/>
        <c:axId val="-970385824"/>
      </c:barChart>
      <c:catAx>
        <c:axId val="-97039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70385824"/>
        <c:crosses val="autoZero"/>
        <c:auto val="1"/>
        <c:lblAlgn val="ctr"/>
        <c:lblOffset val="100"/>
        <c:tickLblSkip val="1"/>
        <c:tickMarkSkip val="1"/>
        <c:noMultiLvlLbl val="0"/>
      </c:catAx>
      <c:valAx>
        <c:axId val="-970385824"/>
        <c:scaling>
          <c:orientation val="minMax"/>
        </c:scaling>
        <c:delete val="0"/>
        <c:axPos val="l"/>
        <c:majorGridlines>
          <c:spPr>
            <a:ln w="3175">
              <a:solidFill>
                <a:srgbClr val="000000"/>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70390304"/>
        <c:crosses val="autoZero"/>
        <c:crossBetween val="between"/>
      </c:valAx>
      <c:spPr>
        <a:solidFill>
          <a:srgbClr val="C0C0C0"/>
        </a:solidFill>
        <a:ln w="12700">
          <a:solidFill>
            <a:srgbClr val="808080"/>
          </a:solidFill>
          <a:prstDash val="solid"/>
        </a:ln>
      </c:spPr>
    </c:plotArea>
    <c:legend>
      <c:legendPos val="r"/>
      <c:layout>
        <c:manualLayout>
          <c:xMode val="edge"/>
          <c:yMode val="edge"/>
          <c:x val="0.733102935356651"/>
          <c:y val="0.463768496329263"/>
          <c:w val="0.254766304125329"/>
          <c:h val="0.130434782608696"/>
        </c:manualLayout>
      </c:layout>
      <c:overlay val="0"/>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1689100</xdr:colOff>
      <xdr:row>77</xdr:row>
      <xdr:rowOff>139700</xdr:rowOff>
    </xdr:from>
    <xdr:to>
      <xdr:col>10</xdr:col>
      <xdr:colOff>393700</xdr:colOff>
      <xdr:row>95</xdr:row>
      <xdr:rowOff>25400</xdr:rowOff>
    </xdr:to>
    <xdr:graphicFrame macro="">
      <xdr:nvGraphicFramePr>
        <xdr:cNvPr id="513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www.cosn.org/Initiatives/GreenComputing/EnergyUse/CalculatorIntro/tabid/4642/Default.asp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F6"/>
  <sheetViews>
    <sheetView tabSelected="1" zoomScale="128" zoomScaleNormal="128" zoomScalePageLayoutView="128" workbookViewId="0">
      <selection activeCell="J4" sqref="J4"/>
    </sheetView>
  </sheetViews>
  <sheetFormatPr baseColWidth="10" defaultRowHeight="13" x14ac:dyDescent="0.15"/>
  <sheetData>
    <row r="1" spans="1:6" ht="18" x14ac:dyDescent="0.2">
      <c r="A1" s="306" t="s">
        <v>317</v>
      </c>
      <c r="B1" s="26"/>
    </row>
    <row r="2" spans="1:6" ht="18" customHeight="1" x14ac:dyDescent="0.2">
      <c r="B2" s="258" t="s">
        <v>316</v>
      </c>
    </row>
    <row r="4" spans="1:6" ht="276" customHeight="1" x14ac:dyDescent="0.15">
      <c r="A4" s="323" t="s">
        <v>314</v>
      </c>
      <c r="B4" s="323"/>
      <c r="C4" s="323"/>
      <c r="D4" s="323"/>
      <c r="E4" s="323"/>
      <c r="F4" s="323"/>
    </row>
    <row r="6" spans="1:6" x14ac:dyDescent="0.15">
      <c r="A6" t="s">
        <v>313</v>
      </c>
    </row>
  </sheetData>
  <mergeCells count="1">
    <mergeCell ref="A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pageSetUpPr fitToPage="1"/>
  </sheetPr>
  <dimension ref="A1:C36"/>
  <sheetViews>
    <sheetView zoomScale="125" zoomScaleNormal="125" zoomScalePageLayoutView="125" workbookViewId="0">
      <selection activeCell="B2" sqref="B2"/>
    </sheetView>
  </sheetViews>
  <sheetFormatPr baseColWidth="10" defaultColWidth="8.83203125" defaultRowHeight="13" x14ac:dyDescent="0.15"/>
  <cols>
    <col min="1" max="1" width="5.83203125" customWidth="1"/>
    <col min="2" max="2" width="22.6640625" customWidth="1"/>
    <col min="3" max="3" width="42.5" customWidth="1"/>
  </cols>
  <sheetData>
    <row r="1" spans="1:3" ht="18" x14ac:dyDescent="0.2">
      <c r="A1" s="306" t="str">
        <f>Intro!A1</f>
        <v>VOI Project Cost Workbook</v>
      </c>
      <c r="C1" s="26"/>
    </row>
    <row r="2" spans="1:3" ht="18" customHeight="1" x14ac:dyDescent="0.2">
      <c r="B2" s="258" t="s">
        <v>315</v>
      </c>
    </row>
    <row r="4" spans="1:3" ht="14" thickBot="1" x14ac:dyDescent="0.2"/>
    <row r="5" spans="1:3" ht="33" customHeight="1" x14ac:dyDescent="0.15">
      <c r="B5" s="324" t="s">
        <v>160</v>
      </c>
      <c r="C5" s="325"/>
    </row>
    <row r="6" spans="1:3" ht="16" x14ac:dyDescent="0.2">
      <c r="B6" s="160"/>
      <c r="C6" s="161"/>
    </row>
    <row r="7" spans="1:3" ht="16" x14ac:dyDescent="0.2">
      <c r="B7" s="193" t="s">
        <v>163</v>
      </c>
      <c r="C7" s="304"/>
    </row>
    <row r="8" spans="1:3" ht="16" x14ac:dyDescent="0.2">
      <c r="B8" s="193" t="s">
        <v>256</v>
      </c>
      <c r="C8" s="194"/>
    </row>
    <row r="9" spans="1:3" ht="16" x14ac:dyDescent="0.2">
      <c r="B9" s="193" t="s">
        <v>161</v>
      </c>
      <c r="C9" s="194"/>
    </row>
    <row r="10" spans="1:3" ht="16" x14ac:dyDescent="0.2">
      <c r="B10" s="193" t="s">
        <v>162</v>
      </c>
      <c r="C10" s="194"/>
    </row>
    <row r="11" spans="1:3" ht="16" x14ac:dyDescent="0.2">
      <c r="B11" s="193" t="s">
        <v>168</v>
      </c>
      <c r="C11" s="326"/>
    </row>
    <row r="12" spans="1:3" ht="31" customHeight="1" x14ac:dyDescent="0.2">
      <c r="B12" s="193"/>
      <c r="C12" s="327"/>
    </row>
    <row r="13" spans="1:3" ht="31" customHeight="1" x14ac:dyDescent="0.2">
      <c r="B13" s="193"/>
      <c r="C13" s="327"/>
    </row>
    <row r="14" spans="1:3" ht="31" customHeight="1" x14ac:dyDescent="0.2">
      <c r="B14" s="193"/>
      <c r="C14" s="328"/>
    </row>
    <row r="15" spans="1:3" ht="17" thickBot="1" x14ac:dyDescent="0.25">
      <c r="B15" s="164"/>
      <c r="C15" s="162"/>
    </row>
    <row r="16" spans="1:3" ht="14" x14ac:dyDescent="0.15">
      <c r="B16" s="163"/>
    </row>
    <row r="17" spans="2:2" ht="14" x14ac:dyDescent="0.15">
      <c r="B17" s="234" t="s">
        <v>255</v>
      </c>
    </row>
    <row r="18" spans="2:2" ht="24" customHeight="1" x14ac:dyDescent="0.15">
      <c r="B18" s="29" t="s">
        <v>310</v>
      </c>
    </row>
    <row r="19" spans="2:2" ht="23" customHeight="1" x14ac:dyDescent="0.15">
      <c r="B19" s="29" t="s">
        <v>269</v>
      </c>
    </row>
    <row r="20" spans="2:2" x14ac:dyDescent="0.15">
      <c r="B20" t="s">
        <v>260</v>
      </c>
    </row>
    <row r="21" spans="2:2" x14ac:dyDescent="0.15">
      <c r="B21" t="s">
        <v>261</v>
      </c>
    </row>
    <row r="22" spans="2:2" ht="24" customHeight="1" x14ac:dyDescent="0.15">
      <c r="B22" t="s">
        <v>270</v>
      </c>
    </row>
    <row r="23" spans="2:2" x14ac:dyDescent="0.15">
      <c r="B23" t="s">
        <v>257</v>
      </c>
    </row>
    <row r="24" spans="2:2" x14ac:dyDescent="0.15">
      <c r="B24" t="s">
        <v>258</v>
      </c>
    </row>
    <row r="25" spans="2:2" ht="30" customHeight="1" x14ac:dyDescent="0.15">
      <c r="B25" t="s">
        <v>311</v>
      </c>
    </row>
    <row r="26" spans="2:2" x14ac:dyDescent="0.15">
      <c r="B26" t="s">
        <v>259</v>
      </c>
    </row>
    <row r="27" spans="2:2" ht="27" customHeight="1" x14ac:dyDescent="0.15">
      <c r="B27" s="29" t="s">
        <v>312</v>
      </c>
    </row>
    <row r="28" spans="2:2" x14ac:dyDescent="0.15">
      <c r="B28" t="s">
        <v>262</v>
      </c>
    </row>
    <row r="29" spans="2:2" x14ac:dyDescent="0.15">
      <c r="B29" t="s">
        <v>294</v>
      </c>
    </row>
    <row r="30" spans="2:2" ht="29" customHeight="1" x14ac:dyDescent="0.15">
      <c r="B30" s="29" t="s">
        <v>271</v>
      </c>
    </row>
    <row r="31" spans="2:2" x14ac:dyDescent="0.15">
      <c r="B31" t="s">
        <v>263</v>
      </c>
    </row>
    <row r="32" spans="2:2" x14ac:dyDescent="0.15">
      <c r="B32" t="s">
        <v>264</v>
      </c>
    </row>
    <row r="33" spans="2:2" x14ac:dyDescent="0.15">
      <c r="B33" t="s">
        <v>265</v>
      </c>
    </row>
    <row r="34" spans="2:2" x14ac:dyDescent="0.15">
      <c r="B34" t="s">
        <v>266</v>
      </c>
    </row>
    <row r="35" spans="2:2" x14ac:dyDescent="0.15">
      <c r="B35" t="s">
        <v>267</v>
      </c>
    </row>
    <row r="36" spans="2:2" x14ac:dyDescent="0.15">
      <c r="B36" t="s">
        <v>268</v>
      </c>
    </row>
  </sheetData>
  <mergeCells count="2">
    <mergeCell ref="B5:C5"/>
    <mergeCell ref="C11:C14"/>
  </mergeCells>
  <phoneticPr fontId="3" type="noConversion"/>
  <printOptions horizontalCentered="1" verticalCentered="1"/>
  <pageMargins left="0.75" right="0.75" top="1" bottom="1" header="0.5" footer="0.5"/>
  <pageSetup scale="68"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34"/>
    <pageSetUpPr fitToPage="1"/>
  </sheetPr>
  <dimension ref="A1:I157"/>
  <sheetViews>
    <sheetView topLeftCell="B1" zoomScale="125" zoomScaleNormal="125" zoomScalePageLayoutView="125" workbookViewId="0">
      <pane ySplit="7" topLeftCell="A8" activePane="bottomLeft" state="frozenSplit"/>
      <selection sqref="A1:XFD2"/>
      <selection pane="bottomLeft" activeCell="I163" sqref="I163"/>
    </sheetView>
  </sheetViews>
  <sheetFormatPr baseColWidth="10" defaultColWidth="8.83203125" defaultRowHeight="13" x14ac:dyDescent="0.15"/>
  <cols>
    <col min="1" max="1" width="5.83203125" customWidth="1"/>
    <col min="2" max="2" width="31" style="1" customWidth="1"/>
    <col min="3" max="3" width="12" style="40" customWidth="1"/>
    <col min="4" max="4" width="12.5" style="102" customWidth="1"/>
    <col min="5" max="5" width="14" style="22" hidden="1" customWidth="1"/>
    <col min="6" max="6" width="10.5" style="65" customWidth="1"/>
    <col min="7" max="7" width="10.6640625" style="91" hidden="1" customWidth="1"/>
    <col min="8" max="8" width="24.5" style="322" customWidth="1"/>
    <col min="9" max="9" width="19.1640625" customWidth="1"/>
  </cols>
  <sheetData>
    <row r="1" spans="1:8" ht="18" x14ac:dyDescent="0.2">
      <c r="A1" s="306" t="str">
        <f>Intro!A1</f>
        <v>VOI Project Cost Workbook</v>
      </c>
      <c r="B1" s="26"/>
      <c r="C1" s="305"/>
      <c r="F1" s="39"/>
      <c r="G1" s="90"/>
      <c r="H1" s="26"/>
    </row>
    <row r="2" spans="1:8" ht="20" customHeight="1" x14ac:dyDescent="0.2">
      <c r="B2" s="258" t="s">
        <v>305</v>
      </c>
      <c r="C2" s="305"/>
      <c r="F2" s="39"/>
      <c r="G2" s="90"/>
      <c r="H2" s="26"/>
    </row>
    <row r="3" spans="1:8" ht="20" customHeight="1" x14ac:dyDescent="0.2">
      <c r="B3" s="258"/>
      <c r="C3" s="305"/>
      <c r="F3" s="39"/>
      <c r="G3" s="90"/>
      <c r="H3" s="26"/>
    </row>
    <row r="4" spans="1:8" ht="17" customHeight="1" x14ac:dyDescent="0.15">
      <c r="B4" s="312" t="s">
        <v>298</v>
      </c>
      <c r="C4" s="305"/>
      <c r="F4" s="39"/>
      <c r="G4" s="90"/>
      <c r="H4" s="26"/>
    </row>
    <row r="5" spans="1:8" ht="17" customHeight="1" x14ac:dyDescent="0.15">
      <c r="B5" s="312" t="s">
        <v>320</v>
      </c>
      <c r="C5" s="305"/>
      <c r="F5" s="39"/>
      <c r="G5" s="90"/>
      <c r="H5" s="26"/>
    </row>
    <row r="6" spans="1:8" ht="17" customHeight="1" x14ac:dyDescent="0.15">
      <c r="B6" s="26"/>
      <c r="C6" s="305"/>
      <c r="F6" s="39"/>
      <c r="G6" s="90"/>
      <c r="H6" s="26"/>
    </row>
    <row r="7" spans="1:8" s="313" customFormat="1" ht="34.5" customHeight="1" x14ac:dyDescent="0.15">
      <c r="A7" s="314"/>
      <c r="B7" s="315" t="s">
        <v>1</v>
      </c>
      <c r="C7" s="316" t="s">
        <v>0</v>
      </c>
      <c r="D7" s="317" t="s">
        <v>80</v>
      </c>
      <c r="E7" s="318" t="s">
        <v>82</v>
      </c>
      <c r="F7" s="319" t="s">
        <v>83</v>
      </c>
      <c r="G7" s="320" t="s">
        <v>146</v>
      </c>
      <c r="H7" s="321" t="s">
        <v>7</v>
      </c>
    </row>
    <row r="8" spans="1:8" s="6" customFormat="1" x14ac:dyDescent="0.15">
      <c r="A8" s="4" t="s">
        <v>94</v>
      </c>
      <c r="B8" s="5"/>
      <c r="C8" s="36"/>
      <c r="D8" s="190"/>
      <c r="E8" s="19"/>
      <c r="F8" s="52"/>
      <c r="G8" s="83"/>
      <c r="H8" s="15" t="s">
        <v>12</v>
      </c>
    </row>
    <row r="9" spans="1:8" s="6" customFormat="1" x14ac:dyDescent="0.15">
      <c r="A9" s="7" t="s">
        <v>13</v>
      </c>
      <c r="B9" s="5" t="s">
        <v>77</v>
      </c>
      <c r="C9" s="56"/>
      <c r="D9" s="94">
        <v>5</v>
      </c>
      <c r="E9" s="20"/>
      <c r="F9" s="54"/>
      <c r="G9" s="84">
        <v>900</v>
      </c>
      <c r="H9" s="16" t="s">
        <v>6</v>
      </c>
    </row>
    <row r="10" spans="1:8" s="6" customFormat="1" x14ac:dyDescent="0.15">
      <c r="A10" s="7" t="s">
        <v>13</v>
      </c>
      <c r="B10" s="5" t="s">
        <v>78</v>
      </c>
      <c r="C10" s="56"/>
      <c r="D10" s="94">
        <v>4</v>
      </c>
      <c r="E10" s="20"/>
      <c r="F10" s="54"/>
      <c r="G10" s="84">
        <v>1400</v>
      </c>
      <c r="H10" s="16"/>
    </row>
    <row r="11" spans="1:8" s="6" customFormat="1" x14ac:dyDescent="0.15">
      <c r="A11" s="7"/>
      <c r="B11" s="5" t="s">
        <v>3</v>
      </c>
      <c r="C11" s="56"/>
      <c r="D11" s="94">
        <v>5</v>
      </c>
      <c r="E11" s="20"/>
      <c r="F11" s="52"/>
      <c r="G11" s="84">
        <v>200</v>
      </c>
      <c r="H11" s="16"/>
    </row>
    <row r="12" spans="1:8" s="6" customFormat="1" x14ac:dyDescent="0.15">
      <c r="A12" s="7" t="s">
        <v>13</v>
      </c>
      <c r="B12" s="5" t="s">
        <v>25</v>
      </c>
      <c r="C12" s="56"/>
      <c r="D12" s="94">
        <v>5</v>
      </c>
      <c r="E12" s="20"/>
      <c r="F12" s="52"/>
      <c r="G12" s="84">
        <v>500</v>
      </c>
      <c r="H12" s="16" t="s">
        <v>26</v>
      </c>
    </row>
    <row r="13" spans="1:8" s="6" customFormat="1" x14ac:dyDescent="0.15">
      <c r="A13" s="7" t="s">
        <v>13</v>
      </c>
      <c r="B13" s="5" t="s">
        <v>27</v>
      </c>
      <c r="C13" s="56"/>
      <c r="D13" s="94">
        <v>4</v>
      </c>
      <c r="E13" s="20"/>
      <c r="F13" s="52"/>
      <c r="G13" s="84">
        <v>300</v>
      </c>
      <c r="H13" s="16"/>
    </row>
    <row r="14" spans="1:8" s="6" customFormat="1" x14ac:dyDescent="0.15">
      <c r="A14" s="7" t="s">
        <v>13</v>
      </c>
      <c r="B14" s="5" t="s">
        <v>28</v>
      </c>
      <c r="C14" s="56"/>
      <c r="D14" s="94">
        <v>5</v>
      </c>
      <c r="E14" s="20"/>
      <c r="F14" s="52"/>
      <c r="G14" s="84"/>
      <c r="H14" s="16"/>
    </row>
    <row r="15" spans="1:8" s="6" customFormat="1" x14ac:dyDescent="0.15">
      <c r="A15" s="7" t="s">
        <v>13</v>
      </c>
      <c r="B15" s="5" t="s">
        <v>4</v>
      </c>
      <c r="C15" s="56"/>
      <c r="D15" s="94">
        <v>5</v>
      </c>
      <c r="E15" s="20"/>
      <c r="F15" s="52"/>
      <c r="G15" s="84"/>
      <c r="H15" s="16" t="s">
        <v>71</v>
      </c>
    </row>
    <row r="16" spans="1:8" s="6" customFormat="1" x14ac:dyDescent="0.15">
      <c r="A16" s="7" t="s">
        <v>13</v>
      </c>
      <c r="B16" s="5" t="s">
        <v>5</v>
      </c>
      <c r="C16" s="56"/>
      <c r="D16" s="94">
        <v>5</v>
      </c>
      <c r="E16" s="20"/>
      <c r="F16" s="52"/>
      <c r="G16" s="84"/>
      <c r="H16" s="16" t="s">
        <v>130</v>
      </c>
    </row>
    <row r="17" spans="1:8" s="6" customFormat="1" x14ac:dyDescent="0.15">
      <c r="A17" s="7" t="s">
        <v>13</v>
      </c>
      <c r="B17" s="5" t="s">
        <v>79</v>
      </c>
      <c r="C17" s="56"/>
      <c r="D17" s="94">
        <v>5</v>
      </c>
      <c r="E17" s="20"/>
      <c r="F17" s="54"/>
      <c r="G17" s="84">
        <v>5000</v>
      </c>
      <c r="H17" s="16"/>
    </row>
    <row r="18" spans="1:8" s="6" customFormat="1" x14ac:dyDescent="0.15">
      <c r="A18" s="7"/>
      <c r="B18" s="5" t="s">
        <v>9</v>
      </c>
      <c r="C18" s="56"/>
      <c r="D18" s="94">
        <v>5</v>
      </c>
      <c r="E18" s="20"/>
      <c r="F18" s="52"/>
      <c r="G18" s="84">
        <v>1000</v>
      </c>
      <c r="H18" s="16"/>
    </row>
    <row r="19" spans="1:8" s="6" customFormat="1" x14ac:dyDescent="0.15">
      <c r="A19" s="7" t="s">
        <v>13</v>
      </c>
      <c r="B19" s="5" t="s">
        <v>20</v>
      </c>
      <c r="C19" s="56"/>
      <c r="D19" s="94">
        <v>5</v>
      </c>
      <c r="E19" s="20"/>
      <c r="F19" s="52"/>
      <c r="G19" s="84"/>
      <c r="H19" s="16"/>
    </row>
    <row r="20" spans="1:8" s="6" customFormat="1" x14ac:dyDescent="0.15">
      <c r="A20" s="7" t="s">
        <v>13</v>
      </c>
      <c r="B20" s="5" t="s">
        <v>8</v>
      </c>
      <c r="C20" s="36"/>
      <c r="D20" s="93">
        <v>1</v>
      </c>
      <c r="E20" s="19"/>
      <c r="F20" s="54"/>
      <c r="G20" s="84"/>
      <c r="H20" s="16"/>
    </row>
    <row r="21" spans="1:8" s="6" customFormat="1" x14ac:dyDescent="0.15">
      <c r="A21" s="7"/>
      <c r="B21" s="5" t="s">
        <v>51</v>
      </c>
      <c r="C21" s="56"/>
      <c r="D21" s="94">
        <v>5</v>
      </c>
      <c r="E21" s="20"/>
      <c r="F21" s="52"/>
      <c r="G21" s="84"/>
      <c r="H21" s="16"/>
    </row>
    <row r="22" spans="1:8" s="6" customFormat="1" x14ac:dyDescent="0.15">
      <c r="A22" s="7" t="s">
        <v>13</v>
      </c>
      <c r="B22" s="5" t="s">
        <v>73</v>
      </c>
      <c r="C22" s="56"/>
      <c r="D22" s="94">
        <v>5</v>
      </c>
      <c r="E22" s="20"/>
      <c r="F22" s="52"/>
      <c r="G22" s="84">
        <v>800</v>
      </c>
      <c r="H22" s="16"/>
    </row>
    <row r="23" spans="1:8" s="6" customFormat="1" x14ac:dyDescent="0.15">
      <c r="A23" s="7" t="s">
        <v>13</v>
      </c>
      <c r="B23" s="5" t="s">
        <v>74</v>
      </c>
      <c r="C23" s="56"/>
      <c r="D23" s="94">
        <v>5</v>
      </c>
      <c r="E23" s="20"/>
      <c r="F23" s="52"/>
      <c r="G23" s="84">
        <v>60</v>
      </c>
      <c r="H23" s="16"/>
    </row>
    <row r="24" spans="1:8" s="6" customFormat="1" x14ac:dyDescent="0.15">
      <c r="A24" s="7" t="s">
        <v>13</v>
      </c>
      <c r="B24" s="5" t="s">
        <v>75</v>
      </c>
      <c r="C24" s="56"/>
      <c r="D24" s="94">
        <v>5</v>
      </c>
      <c r="E24" s="20"/>
      <c r="F24" s="52"/>
      <c r="G24" s="84"/>
      <c r="H24" s="16"/>
    </row>
    <row r="25" spans="1:8" s="6" customFormat="1" x14ac:dyDescent="0.15">
      <c r="A25" s="7" t="s">
        <v>13</v>
      </c>
      <c r="B25" s="5" t="s">
        <v>126</v>
      </c>
      <c r="C25" s="56"/>
      <c r="D25" s="94">
        <v>5</v>
      </c>
      <c r="E25" s="20"/>
      <c r="F25" s="56"/>
      <c r="G25" s="84">
        <v>800</v>
      </c>
      <c r="H25" s="16"/>
    </row>
    <row r="26" spans="1:8" s="6" customFormat="1" x14ac:dyDescent="0.15">
      <c r="A26" s="7" t="s">
        <v>13</v>
      </c>
      <c r="B26" s="5" t="s">
        <v>38</v>
      </c>
      <c r="C26" s="36"/>
      <c r="D26" s="93">
        <v>1</v>
      </c>
      <c r="E26" s="19"/>
      <c r="F26" s="54"/>
      <c r="G26" s="84"/>
      <c r="H26" s="16"/>
    </row>
    <row r="27" spans="1:8" s="6" customFormat="1" x14ac:dyDescent="0.15">
      <c r="A27" s="7"/>
      <c r="B27" s="5" t="s">
        <v>277</v>
      </c>
      <c r="C27" s="36"/>
      <c r="D27" s="93">
        <v>1</v>
      </c>
      <c r="E27" s="19"/>
      <c r="F27" s="54"/>
      <c r="G27" s="84"/>
      <c r="H27" s="16"/>
    </row>
    <row r="28" spans="1:8" s="6" customFormat="1" x14ac:dyDescent="0.15">
      <c r="A28" s="7"/>
      <c r="B28" s="5" t="s">
        <v>70</v>
      </c>
      <c r="C28" s="56"/>
      <c r="D28" s="94">
        <v>5</v>
      </c>
      <c r="E28" s="20"/>
      <c r="F28" s="52"/>
      <c r="G28" s="84"/>
      <c r="H28" s="16"/>
    </row>
    <row r="29" spans="1:8" s="6" customFormat="1" x14ac:dyDescent="0.15">
      <c r="A29" s="7"/>
      <c r="B29" s="5" t="s">
        <v>76</v>
      </c>
      <c r="C29" s="56"/>
      <c r="D29" s="94">
        <v>5</v>
      </c>
      <c r="E29" s="20"/>
      <c r="F29" s="52"/>
      <c r="G29" s="84">
        <v>150</v>
      </c>
      <c r="H29" s="16"/>
    </row>
    <row r="30" spans="1:8" s="6" customFormat="1" x14ac:dyDescent="0.15">
      <c r="A30" s="7"/>
      <c r="B30" s="5" t="s">
        <v>65</v>
      </c>
      <c r="C30" s="56"/>
      <c r="D30" s="94">
        <v>5</v>
      </c>
      <c r="E30" s="20"/>
      <c r="F30" s="52"/>
      <c r="G30" s="84">
        <v>400</v>
      </c>
      <c r="H30" s="16"/>
    </row>
    <row r="31" spans="1:8" s="6" customFormat="1" x14ac:dyDescent="0.15">
      <c r="A31" s="7"/>
      <c r="B31" s="5" t="s">
        <v>172</v>
      </c>
      <c r="C31" s="56"/>
      <c r="D31" s="94">
        <v>5</v>
      </c>
      <c r="E31" s="20"/>
      <c r="F31" s="52"/>
      <c r="G31" s="84">
        <v>2000</v>
      </c>
      <c r="H31" s="16"/>
    </row>
    <row r="32" spans="1:8" s="6" customFormat="1" x14ac:dyDescent="0.15">
      <c r="A32" s="7"/>
      <c r="B32" s="5" t="s">
        <v>66</v>
      </c>
      <c r="C32" s="56"/>
      <c r="D32" s="94">
        <v>5</v>
      </c>
      <c r="E32" s="20"/>
      <c r="F32" s="52"/>
      <c r="G32" s="84">
        <v>2000</v>
      </c>
      <c r="H32" s="16"/>
    </row>
    <row r="33" spans="1:8" s="6" customFormat="1" x14ac:dyDescent="0.15">
      <c r="A33" s="7"/>
      <c r="B33" s="5" t="s">
        <v>92</v>
      </c>
      <c r="C33" s="56"/>
      <c r="D33" s="94">
        <v>5</v>
      </c>
      <c r="E33" s="20"/>
      <c r="F33" s="52"/>
      <c r="G33" s="84">
        <v>1000</v>
      </c>
      <c r="H33" s="16"/>
    </row>
    <row r="34" spans="1:8" s="6" customFormat="1" x14ac:dyDescent="0.15">
      <c r="A34" s="7"/>
      <c r="B34" s="5" t="s">
        <v>69</v>
      </c>
      <c r="C34" s="56"/>
      <c r="D34" s="94">
        <v>5</v>
      </c>
      <c r="E34" s="20"/>
      <c r="F34" s="52"/>
      <c r="G34" s="84"/>
      <c r="H34" s="16"/>
    </row>
    <row r="35" spans="1:8" s="6" customFormat="1" x14ac:dyDescent="0.15">
      <c r="A35" s="7"/>
      <c r="B35" s="5" t="s">
        <v>67</v>
      </c>
      <c r="C35" s="56"/>
      <c r="D35" s="94">
        <v>5</v>
      </c>
      <c r="E35" s="20"/>
      <c r="F35" s="54"/>
      <c r="G35" s="84"/>
      <c r="H35" s="16" t="s">
        <v>89</v>
      </c>
    </row>
    <row r="36" spans="1:8" s="6" customFormat="1" x14ac:dyDescent="0.15">
      <c r="A36" s="7"/>
      <c r="B36" s="5" t="s">
        <v>68</v>
      </c>
      <c r="C36" s="56"/>
      <c r="D36" s="94">
        <v>5</v>
      </c>
      <c r="E36" s="20"/>
      <c r="F36" s="54"/>
      <c r="G36" s="84"/>
      <c r="H36" s="16" t="s">
        <v>273</v>
      </c>
    </row>
    <row r="37" spans="1:8" s="6" customFormat="1" x14ac:dyDescent="0.15">
      <c r="A37" s="7"/>
      <c r="B37" s="5" t="s">
        <v>72</v>
      </c>
      <c r="C37" s="56"/>
      <c r="D37" s="94">
        <v>5</v>
      </c>
      <c r="E37" s="20"/>
      <c r="F37" s="52"/>
      <c r="G37" s="84"/>
      <c r="H37" s="16"/>
    </row>
    <row r="38" spans="1:8" s="6" customFormat="1" x14ac:dyDescent="0.15">
      <c r="A38" s="7"/>
      <c r="B38" s="5" t="s">
        <v>88</v>
      </c>
      <c r="C38" s="36"/>
      <c r="D38" s="93">
        <v>1</v>
      </c>
      <c r="E38" s="20"/>
      <c r="F38" s="54"/>
      <c r="G38" s="84"/>
      <c r="H38" s="16"/>
    </row>
    <row r="39" spans="1:8" s="6" customFormat="1" x14ac:dyDescent="0.15">
      <c r="A39" s="7"/>
      <c r="B39" s="5" t="s">
        <v>276</v>
      </c>
      <c r="C39" s="56"/>
      <c r="D39" s="94">
        <v>1</v>
      </c>
      <c r="E39" s="20"/>
      <c r="F39" s="54"/>
      <c r="G39" s="84"/>
      <c r="H39" s="16"/>
    </row>
    <row r="40" spans="1:8" s="6" customFormat="1" x14ac:dyDescent="0.15">
      <c r="A40" s="7"/>
      <c r="B40" s="5" t="s">
        <v>127</v>
      </c>
      <c r="C40" s="56"/>
      <c r="D40" s="94">
        <v>5</v>
      </c>
      <c r="E40" s="20"/>
      <c r="F40" s="54"/>
      <c r="G40" s="85"/>
      <c r="H40" s="16"/>
    </row>
    <row r="41" spans="1:8" s="6" customFormat="1" x14ac:dyDescent="0.15">
      <c r="A41" s="4" t="s">
        <v>113</v>
      </c>
      <c r="B41" s="5"/>
      <c r="C41" s="36"/>
      <c r="D41" s="93"/>
      <c r="E41" s="19"/>
      <c r="F41" s="52"/>
      <c r="G41" s="83"/>
      <c r="H41" s="16"/>
    </row>
    <row r="42" spans="1:8" s="6" customFormat="1" x14ac:dyDescent="0.15">
      <c r="A42" s="11" t="s">
        <v>13</v>
      </c>
      <c r="B42" s="5" t="s">
        <v>29</v>
      </c>
      <c r="C42" s="36"/>
      <c r="D42" s="93">
        <v>1</v>
      </c>
      <c r="E42" s="19"/>
      <c r="F42" s="54"/>
      <c r="G42" s="84"/>
      <c r="H42" s="16" t="s">
        <v>63</v>
      </c>
    </row>
    <row r="43" spans="1:8" s="6" customFormat="1" x14ac:dyDescent="0.15">
      <c r="A43" s="11" t="s">
        <v>13</v>
      </c>
      <c r="B43" s="5" t="s">
        <v>123</v>
      </c>
      <c r="C43" s="36"/>
      <c r="D43" s="93">
        <v>1</v>
      </c>
      <c r="E43" s="19"/>
      <c r="F43" s="54"/>
      <c r="G43" s="84"/>
      <c r="H43" s="16" t="s">
        <v>64</v>
      </c>
    </row>
    <row r="44" spans="1:8" s="6" customFormat="1" x14ac:dyDescent="0.15">
      <c r="A44" s="11" t="s">
        <v>13</v>
      </c>
      <c r="B44" s="5" t="s">
        <v>122</v>
      </c>
      <c r="C44" s="36"/>
      <c r="D44" s="93">
        <v>1</v>
      </c>
      <c r="E44" s="19"/>
      <c r="F44" s="54"/>
      <c r="G44" s="84"/>
      <c r="H44" s="16"/>
    </row>
    <row r="45" spans="1:8" s="6" customFormat="1" x14ac:dyDescent="0.15">
      <c r="A45" s="11"/>
      <c r="B45" s="5" t="s">
        <v>121</v>
      </c>
      <c r="C45" s="56"/>
      <c r="D45" s="94">
        <v>5</v>
      </c>
      <c r="E45" s="19"/>
      <c r="F45" s="52"/>
      <c r="G45" s="84"/>
      <c r="H45" s="16"/>
    </row>
    <row r="46" spans="1:8" s="6" customFormat="1" x14ac:dyDescent="0.15">
      <c r="A46" s="11"/>
      <c r="B46" s="5" t="s">
        <v>118</v>
      </c>
      <c r="C46" s="82"/>
      <c r="D46" s="104">
        <v>1</v>
      </c>
      <c r="E46" s="19"/>
      <c r="F46" s="52"/>
      <c r="G46" s="84"/>
      <c r="H46" s="16"/>
    </row>
    <row r="47" spans="1:8" s="6" customFormat="1" x14ac:dyDescent="0.15">
      <c r="A47" s="11"/>
      <c r="B47" s="5" t="s">
        <v>127</v>
      </c>
      <c r="C47" s="56"/>
      <c r="D47" s="94">
        <v>5</v>
      </c>
      <c r="E47" s="20"/>
      <c r="F47" s="54"/>
      <c r="G47" s="85"/>
      <c r="H47" s="16"/>
    </row>
    <row r="48" spans="1:8" s="6" customFormat="1" x14ac:dyDescent="0.15">
      <c r="A48" s="4" t="s">
        <v>93</v>
      </c>
      <c r="B48" s="5"/>
      <c r="C48" s="36"/>
      <c r="D48" s="93"/>
      <c r="E48" s="19"/>
      <c r="F48" s="52"/>
      <c r="G48" s="83"/>
      <c r="H48" s="16"/>
    </row>
    <row r="49" spans="1:9" s="6" customFormat="1" x14ac:dyDescent="0.15">
      <c r="A49" s="8"/>
      <c r="B49" s="9" t="s">
        <v>95</v>
      </c>
      <c r="C49" s="82"/>
      <c r="D49" s="96">
        <v>5</v>
      </c>
      <c r="E49" s="20"/>
      <c r="F49" s="54"/>
      <c r="G49" s="84"/>
      <c r="H49" s="16" t="s">
        <v>128</v>
      </c>
    </row>
    <row r="50" spans="1:9" s="6" customFormat="1" x14ac:dyDescent="0.15">
      <c r="A50" s="8"/>
      <c r="B50" s="9" t="s">
        <v>96</v>
      </c>
      <c r="C50" s="82"/>
      <c r="D50" s="96">
        <v>5</v>
      </c>
      <c r="E50" s="20"/>
      <c r="F50" s="54"/>
      <c r="G50" s="84"/>
      <c r="H50" s="16" t="s">
        <v>131</v>
      </c>
    </row>
    <row r="51" spans="1:9" s="6" customFormat="1" x14ac:dyDescent="0.15">
      <c r="A51" s="8"/>
      <c r="B51" s="9" t="s">
        <v>97</v>
      </c>
      <c r="C51" s="82"/>
      <c r="D51" s="96">
        <v>5</v>
      </c>
      <c r="E51" s="20"/>
      <c r="F51" s="54"/>
      <c r="G51" s="84"/>
      <c r="H51" s="16" t="s">
        <v>129</v>
      </c>
    </row>
    <row r="52" spans="1:9" s="6" customFormat="1" ht="26" x14ac:dyDescent="0.15">
      <c r="A52" s="8"/>
      <c r="B52" s="9" t="s">
        <v>98</v>
      </c>
      <c r="C52" s="82"/>
      <c r="D52" s="96">
        <v>5</v>
      </c>
      <c r="E52" s="20"/>
      <c r="F52" s="54"/>
      <c r="G52" s="84"/>
      <c r="H52" s="16"/>
    </row>
    <row r="53" spans="1:9" s="6" customFormat="1" x14ac:dyDescent="0.15">
      <c r="A53" s="8"/>
      <c r="B53" s="9" t="s">
        <v>108</v>
      </c>
      <c r="C53" s="82"/>
      <c r="D53" s="96">
        <v>5</v>
      </c>
      <c r="E53" s="20"/>
      <c r="F53" s="54"/>
      <c r="G53" s="84"/>
      <c r="H53" s="16"/>
    </row>
    <row r="54" spans="1:9" s="6" customFormat="1" x14ac:dyDescent="0.15">
      <c r="A54" s="8"/>
      <c r="B54" s="9" t="s">
        <v>99</v>
      </c>
      <c r="C54" s="82"/>
      <c r="D54" s="96">
        <v>5</v>
      </c>
      <c r="E54" s="20"/>
      <c r="F54" s="54"/>
      <c r="G54" s="84"/>
      <c r="H54" s="16"/>
    </row>
    <row r="55" spans="1:9" s="6" customFormat="1" x14ac:dyDescent="0.15">
      <c r="A55" s="8"/>
      <c r="B55" s="24" t="s">
        <v>103</v>
      </c>
      <c r="C55" s="82"/>
      <c r="D55" s="96">
        <v>5</v>
      </c>
      <c r="E55" s="20"/>
      <c r="F55" s="54"/>
      <c r="G55" s="84"/>
      <c r="H55" s="16"/>
    </row>
    <row r="56" spans="1:9" s="6" customFormat="1" x14ac:dyDescent="0.15">
      <c r="A56" s="8"/>
      <c r="B56" s="6" t="s">
        <v>101</v>
      </c>
      <c r="C56" s="82"/>
      <c r="D56" s="96">
        <v>5</v>
      </c>
      <c r="E56" s="20"/>
      <c r="F56" s="54"/>
      <c r="G56" s="84"/>
      <c r="H56" s="16"/>
    </row>
    <row r="57" spans="1:9" s="6" customFormat="1" x14ac:dyDescent="0.15">
      <c r="A57" s="8"/>
      <c r="B57" s="6" t="s">
        <v>102</v>
      </c>
      <c r="C57" s="82"/>
      <c r="D57" s="96">
        <v>5</v>
      </c>
      <c r="E57" s="20"/>
      <c r="F57" s="54"/>
      <c r="G57" s="84"/>
      <c r="H57" s="16"/>
      <c r="I57" s="23"/>
    </row>
    <row r="58" spans="1:9" s="6" customFormat="1" x14ac:dyDescent="0.15">
      <c r="A58" s="8"/>
      <c r="B58" s="6" t="s">
        <v>104</v>
      </c>
      <c r="C58" s="82"/>
      <c r="D58" s="96">
        <v>5</v>
      </c>
      <c r="E58" s="20"/>
      <c r="F58" s="54"/>
      <c r="G58" s="84"/>
      <c r="H58" s="16"/>
      <c r="I58" s="23"/>
    </row>
    <row r="59" spans="1:9" s="6" customFormat="1" x14ac:dyDescent="0.15">
      <c r="A59" s="8"/>
      <c r="B59" s="6" t="s">
        <v>105</v>
      </c>
      <c r="C59" s="82"/>
      <c r="D59" s="96">
        <v>5</v>
      </c>
      <c r="E59" s="20"/>
      <c r="F59" s="54"/>
      <c r="G59" s="84"/>
      <c r="H59" s="16"/>
      <c r="I59" s="23"/>
    </row>
    <row r="60" spans="1:9" s="6" customFormat="1" x14ac:dyDescent="0.15">
      <c r="A60" s="8"/>
      <c r="B60" s="6" t="s">
        <v>106</v>
      </c>
      <c r="C60" s="82"/>
      <c r="D60" s="96">
        <v>5</v>
      </c>
      <c r="E60" s="20"/>
      <c r="F60" s="54"/>
      <c r="G60" s="84"/>
      <c r="H60" s="16"/>
      <c r="I60" s="23"/>
    </row>
    <row r="61" spans="1:9" s="6" customFormat="1" x14ac:dyDescent="0.15">
      <c r="A61" s="8"/>
      <c r="B61" s="6" t="s">
        <v>107</v>
      </c>
      <c r="C61" s="82"/>
      <c r="D61" s="96">
        <v>5</v>
      </c>
      <c r="E61" s="20"/>
      <c r="F61" s="54"/>
      <c r="G61" s="84"/>
      <c r="H61" s="16"/>
      <c r="I61" s="23"/>
    </row>
    <row r="62" spans="1:9" s="23" customFormat="1" x14ac:dyDescent="0.15">
      <c r="A62" s="30"/>
      <c r="B62" s="5" t="s">
        <v>127</v>
      </c>
      <c r="C62" s="56"/>
      <c r="D62" s="94">
        <v>5</v>
      </c>
      <c r="E62" s="20"/>
      <c r="F62" s="54"/>
      <c r="G62" s="85"/>
      <c r="H62" s="32"/>
      <c r="I62" s="6"/>
    </row>
    <row r="63" spans="1:9" s="23" customFormat="1" x14ac:dyDescent="0.15">
      <c r="A63" s="33" t="s">
        <v>112</v>
      </c>
      <c r="C63" s="66"/>
      <c r="D63" s="97"/>
      <c r="E63" s="34"/>
      <c r="F63" s="60"/>
      <c r="G63" s="86"/>
      <c r="H63" s="32"/>
      <c r="I63" s="6"/>
    </row>
    <row r="64" spans="1:9" s="23" customFormat="1" x14ac:dyDescent="0.15">
      <c r="A64" s="30"/>
      <c r="B64" s="23" t="s">
        <v>111</v>
      </c>
      <c r="C64" s="66"/>
      <c r="D64" s="97">
        <v>1</v>
      </c>
      <c r="E64" s="31"/>
      <c r="F64" s="61"/>
      <c r="G64" s="87"/>
      <c r="H64" s="32"/>
      <c r="I64" s="6"/>
    </row>
    <row r="65" spans="1:9" s="23" customFormat="1" x14ac:dyDescent="0.15">
      <c r="A65" s="30"/>
      <c r="B65" s="23" t="s">
        <v>109</v>
      </c>
      <c r="C65" s="66"/>
      <c r="D65" s="97">
        <v>1</v>
      </c>
      <c r="E65" s="31"/>
      <c r="F65" s="61"/>
      <c r="G65" s="87"/>
      <c r="H65" s="32"/>
      <c r="I65" s="6"/>
    </row>
    <row r="66" spans="1:9" s="23" customFormat="1" x14ac:dyDescent="0.15">
      <c r="A66" s="30"/>
      <c r="B66" s="23" t="s">
        <v>110</v>
      </c>
      <c r="C66" s="66"/>
      <c r="D66" s="97">
        <v>1</v>
      </c>
      <c r="E66" s="31"/>
      <c r="F66" s="61"/>
      <c r="G66" s="87"/>
      <c r="H66" s="32"/>
      <c r="I66" s="6"/>
    </row>
    <row r="67" spans="1:9" s="6" customFormat="1" x14ac:dyDescent="0.15">
      <c r="A67" s="4"/>
      <c r="B67" s="5" t="s">
        <v>127</v>
      </c>
      <c r="C67" s="56"/>
      <c r="D67" s="94">
        <v>5</v>
      </c>
      <c r="E67" s="20"/>
      <c r="F67" s="54"/>
      <c r="G67" s="85"/>
      <c r="H67" s="16"/>
    </row>
    <row r="68" spans="1:9" s="6" customFormat="1" x14ac:dyDescent="0.15">
      <c r="A68" s="4" t="s">
        <v>14</v>
      </c>
      <c r="B68" s="5"/>
      <c r="C68" s="36"/>
      <c r="D68" s="93"/>
      <c r="E68" s="19"/>
      <c r="F68" s="52"/>
      <c r="G68" s="83"/>
      <c r="H68" s="15" t="s">
        <v>19</v>
      </c>
    </row>
    <row r="69" spans="1:9" s="6" customFormat="1" x14ac:dyDescent="0.15">
      <c r="A69" s="8" t="s">
        <v>40</v>
      </c>
      <c r="B69" s="5" t="s">
        <v>21</v>
      </c>
      <c r="C69" s="56"/>
      <c r="D69" s="94">
        <v>5</v>
      </c>
      <c r="E69" s="20"/>
      <c r="F69" s="52"/>
      <c r="G69" s="84"/>
      <c r="H69" s="16" t="s">
        <v>173</v>
      </c>
    </row>
    <row r="70" spans="1:9" s="6" customFormat="1" x14ac:dyDescent="0.15">
      <c r="A70" s="8" t="s">
        <v>40</v>
      </c>
      <c r="B70" s="5" t="s">
        <v>22</v>
      </c>
      <c r="C70" s="56"/>
      <c r="D70" s="94">
        <v>5</v>
      </c>
      <c r="E70" s="20"/>
      <c r="F70" s="52"/>
      <c r="G70" s="84"/>
      <c r="H70" s="16"/>
    </row>
    <row r="71" spans="1:9" s="6" customFormat="1" x14ac:dyDescent="0.15">
      <c r="A71" s="8" t="s">
        <v>40</v>
      </c>
      <c r="B71" s="5" t="s">
        <v>37</v>
      </c>
      <c r="C71" s="56"/>
      <c r="D71" s="94">
        <v>5</v>
      </c>
      <c r="E71" s="20"/>
      <c r="F71" s="52"/>
      <c r="G71" s="84"/>
      <c r="H71" s="16" t="s">
        <v>174</v>
      </c>
    </row>
    <row r="72" spans="1:9" s="6" customFormat="1" x14ac:dyDescent="0.15">
      <c r="A72" s="8" t="s">
        <v>40</v>
      </c>
      <c r="B72" s="5" t="s">
        <v>2</v>
      </c>
      <c r="C72" s="56"/>
      <c r="D72" s="94">
        <v>5</v>
      </c>
      <c r="E72" s="20"/>
      <c r="F72" s="52"/>
      <c r="G72" s="84"/>
      <c r="H72" s="16" t="s">
        <v>175</v>
      </c>
    </row>
    <row r="73" spans="1:9" s="6" customFormat="1" x14ac:dyDescent="0.15">
      <c r="A73" s="8" t="s">
        <v>40</v>
      </c>
      <c r="B73" s="5" t="s">
        <v>10</v>
      </c>
      <c r="C73" s="56"/>
      <c r="D73" s="94">
        <v>5</v>
      </c>
      <c r="E73" s="20"/>
      <c r="F73" s="52"/>
      <c r="G73" s="84"/>
      <c r="H73" s="16" t="s">
        <v>176</v>
      </c>
    </row>
    <row r="74" spans="1:9" s="6" customFormat="1" x14ac:dyDescent="0.15">
      <c r="A74" s="8" t="s">
        <v>40</v>
      </c>
      <c r="B74" s="5" t="s">
        <v>11</v>
      </c>
      <c r="C74" s="56"/>
      <c r="D74" s="94">
        <v>5</v>
      </c>
      <c r="E74" s="20"/>
      <c r="F74" s="52"/>
      <c r="G74" s="84"/>
      <c r="H74" s="16"/>
    </row>
    <row r="75" spans="1:9" s="6" customFormat="1" x14ac:dyDescent="0.15">
      <c r="A75" s="8" t="s">
        <v>40</v>
      </c>
      <c r="B75" s="5" t="s">
        <v>119</v>
      </c>
      <c r="C75" s="56"/>
      <c r="D75" s="94">
        <v>5</v>
      </c>
      <c r="E75" s="20"/>
      <c r="F75" s="52"/>
      <c r="G75" s="84"/>
      <c r="H75" s="16"/>
    </row>
    <row r="76" spans="1:9" s="6" customFormat="1" x14ac:dyDescent="0.15">
      <c r="A76" s="8" t="s">
        <v>40</v>
      </c>
      <c r="B76" s="5" t="s">
        <v>36</v>
      </c>
      <c r="C76" s="56"/>
      <c r="D76" s="94">
        <v>5</v>
      </c>
      <c r="E76" s="20"/>
      <c r="F76" s="52"/>
      <c r="G76" s="84"/>
      <c r="H76" s="16"/>
    </row>
    <row r="77" spans="1:9" s="6" customFormat="1" x14ac:dyDescent="0.15">
      <c r="A77" s="8" t="s">
        <v>40</v>
      </c>
      <c r="B77" s="5" t="s">
        <v>23</v>
      </c>
      <c r="C77" s="56"/>
      <c r="D77" s="94">
        <v>5</v>
      </c>
      <c r="E77" s="20"/>
      <c r="F77" s="52"/>
      <c r="G77" s="84"/>
      <c r="H77" s="16"/>
    </row>
    <row r="78" spans="1:9" s="6" customFormat="1" x14ac:dyDescent="0.15">
      <c r="A78" s="8" t="s">
        <v>40</v>
      </c>
      <c r="B78" s="5" t="s">
        <v>24</v>
      </c>
      <c r="C78" s="56"/>
      <c r="D78" s="94">
        <v>5</v>
      </c>
      <c r="E78" s="20"/>
      <c r="F78" s="52"/>
      <c r="G78" s="84"/>
      <c r="H78" s="16"/>
    </row>
    <row r="79" spans="1:9" s="6" customFormat="1" x14ac:dyDescent="0.15">
      <c r="A79" s="8"/>
      <c r="B79" s="5" t="s">
        <v>87</v>
      </c>
      <c r="C79" s="56"/>
      <c r="D79" s="94">
        <v>5</v>
      </c>
      <c r="E79" s="20"/>
      <c r="F79" s="52"/>
      <c r="G79" s="84"/>
      <c r="H79" s="16"/>
    </row>
    <row r="80" spans="1:9" s="6" customFormat="1" x14ac:dyDescent="0.15">
      <c r="A80" s="8"/>
      <c r="B80" s="5" t="s">
        <v>85</v>
      </c>
      <c r="C80" s="56"/>
      <c r="D80" s="94">
        <v>5</v>
      </c>
      <c r="E80" s="20"/>
      <c r="F80" s="52"/>
      <c r="G80" s="84"/>
      <c r="H80" s="16" t="s">
        <v>177</v>
      </c>
    </row>
    <row r="81" spans="1:8" s="6" customFormat="1" x14ac:dyDescent="0.15">
      <c r="A81" s="8"/>
      <c r="B81" s="5" t="s">
        <v>86</v>
      </c>
      <c r="C81" s="56"/>
      <c r="D81" s="94">
        <v>5</v>
      </c>
      <c r="E81" s="20"/>
      <c r="F81" s="52"/>
      <c r="G81" s="84"/>
      <c r="H81" s="16" t="s">
        <v>177</v>
      </c>
    </row>
    <row r="82" spans="1:8" s="6" customFormat="1" x14ac:dyDescent="0.15">
      <c r="A82" s="8"/>
      <c r="B82" s="5" t="s">
        <v>120</v>
      </c>
      <c r="C82" s="56"/>
      <c r="D82" s="94">
        <v>5</v>
      </c>
      <c r="E82" s="20"/>
      <c r="F82" s="52"/>
      <c r="G82" s="84"/>
      <c r="H82" s="16"/>
    </row>
    <row r="83" spans="1:8" s="6" customFormat="1" x14ac:dyDescent="0.15">
      <c r="A83" s="8" t="s">
        <v>40</v>
      </c>
      <c r="B83" s="5" t="s">
        <v>30</v>
      </c>
      <c r="C83" s="56"/>
      <c r="D83" s="94">
        <v>5</v>
      </c>
      <c r="E83" s="20"/>
      <c r="F83" s="52"/>
      <c r="G83" s="84"/>
      <c r="H83" s="16"/>
    </row>
    <row r="84" spans="1:8" s="6" customFormat="1" x14ac:dyDescent="0.15">
      <c r="A84" s="8"/>
      <c r="B84" s="5" t="s">
        <v>117</v>
      </c>
      <c r="C84" s="56"/>
      <c r="D84" s="94">
        <v>5</v>
      </c>
      <c r="E84" s="20"/>
      <c r="F84" s="52"/>
      <c r="G84" s="84"/>
      <c r="H84" s="16"/>
    </row>
    <row r="85" spans="1:8" s="6" customFormat="1" x14ac:dyDescent="0.15">
      <c r="A85" s="8"/>
      <c r="B85" s="5" t="s">
        <v>127</v>
      </c>
      <c r="C85" s="56"/>
      <c r="D85" s="94">
        <v>5</v>
      </c>
      <c r="E85" s="20"/>
      <c r="F85" s="54"/>
      <c r="G85" s="85"/>
      <c r="H85" s="16"/>
    </row>
    <row r="86" spans="1:8" s="6" customFormat="1" x14ac:dyDescent="0.15">
      <c r="A86" s="4" t="s">
        <v>15</v>
      </c>
      <c r="B86" s="5"/>
      <c r="C86" s="36"/>
      <c r="D86" s="93"/>
      <c r="E86" s="19"/>
      <c r="F86" s="52"/>
      <c r="G86" s="83"/>
      <c r="H86" s="15" t="s">
        <v>90</v>
      </c>
    </row>
    <row r="87" spans="1:8" s="6" customFormat="1" x14ac:dyDescent="0.15">
      <c r="A87" s="8" t="s">
        <v>13</v>
      </c>
      <c r="B87" s="9" t="s">
        <v>32</v>
      </c>
      <c r="C87" s="36"/>
      <c r="D87" s="93">
        <v>1</v>
      </c>
      <c r="E87" s="19"/>
      <c r="F87" s="54"/>
      <c r="G87" s="84"/>
      <c r="H87" s="15" t="s">
        <v>91</v>
      </c>
    </row>
    <row r="88" spans="1:8" s="6" customFormat="1" x14ac:dyDescent="0.15">
      <c r="A88" s="8" t="s">
        <v>13</v>
      </c>
      <c r="B88" s="9" t="s">
        <v>33</v>
      </c>
      <c r="C88" s="36"/>
      <c r="D88" s="93">
        <v>1</v>
      </c>
      <c r="E88" s="19"/>
      <c r="F88" s="54"/>
      <c r="G88" s="84"/>
      <c r="H88" s="16"/>
    </row>
    <row r="89" spans="1:8" s="6" customFormat="1" ht="15" customHeight="1" x14ac:dyDescent="0.15">
      <c r="A89" s="8" t="s">
        <v>13</v>
      </c>
      <c r="B89" s="9" t="s">
        <v>185</v>
      </c>
      <c r="C89" s="36"/>
      <c r="D89" s="93">
        <v>1</v>
      </c>
      <c r="E89" s="19"/>
      <c r="F89" s="54"/>
      <c r="G89" s="84"/>
      <c r="H89" s="16"/>
    </row>
    <row r="90" spans="1:8" s="6" customFormat="1" x14ac:dyDescent="0.15">
      <c r="A90" s="8" t="s">
        <v>13</v>
      </c>
      <c r="B90" s="9" t="s">
        <v>34</v>
      </c>
      <c r="C90" s="36"/>
      <c r="D90" s="93">
        <v>1</v>
      </c>
      <c r="E90" s="19"/>
      <c r="F90" s="54"/>
      <c r="G90" s="84"/>
      <c r="H90" s="16"/>
    </row>
    <row r="91" spans="1:8" s="6" customFormat="1" ht="15" customHeight="1" x14ac:dyDescent="0.15">
      <c r="A91" s="8" t="s">
        <v>13</v>
      </c>
      <c r="B91" s="9" t="s">
        <v>31</v>
      </c>
      <c r="C91" s="36"/>
      <c r="D91" s="93">
        <v>1</v>
      </c>
      <c r="E91" s="19"/>
      <c r="F91" s="54"/>
      <c r="G91" s="84"/>
      <c r="H91" s="16"/>
    </row>
    <row r="92" spans="1:8" s="6" customFormat="1" x14ac:dyDescent="0.15">
      <c r="A92" s="8" t="s">
        <v>13</v>
      </c>
      <c r="B92" s="9" t="s">
        <v>35</v>
      </c>
      <c r="C92" s="36"/>
      <c r="D92" s="93">
        <v>1</v>
      </c>
      <c r="E92" s="19"/>
      <c r="F92" s="54"/>
      <c r="G92" s="84"/>
      <c r="H92" s="16"/>
    </row>
    <row r="93" spans="1:8" s="6" customFormat="1" x14ac:dyDescent="0.15">
      <c r="A93" s="8" t="s">
        <v>13</v>
      </c>
      <c r="B93" s="10" t="s">
        <v>39</v>
      </c>
      <c r="C93" s="36"/>
      <c r="D93" s="93">
        <v>1</v>
      </c>
      <c r="E93" s="19"/>
      <c r="F93" s="54"/>
      <c r="G93" s="84"/>
      <c r="H93" s="16"/>
    </row>
    <row r="94" spans="1:8" s="6" customFormat="1" ht="14.25" customHeight="1" x14ac:dyDescent="0.15">
      <c r="A94" s="8" t="s">
        <v>13</v>
      </c>
      <c r="B94" s="10" t="s">
        <v>115</v>
      </c>
      <c r="C94" s="36"/>
      <c r="D94" s="93">
        <v>1</v>
      </c>
      <c r="E94" s="19"/>
      <c r="F94" s="54"/>
      <c r="G94" s="84"/>
      <c r="H94" s="16" t="s">
        <v>295</v>
      </c>
    </row>
    <row r="95" spans="1:8" s="6" customFormat="1" x14ac:dyDescent="0.15">
      <c r="A95" s="8"/>
      <c r="B95" s="5" t="s">
        <v>127</v>
      </c>
      <c r="C95" s="56"/>
      <c r="D95" s="94">
        <v>5</v>
      </c>
      <c r="E95" s="20"/>
      <c r="F95" s="54"/>
      <c r="G95" s="85"/>
      <c r="H95" s="16"/>
    </row>
    <row r="96" spans="1:8" s="6" customFormat="1" x14ac:dyDescent="0.15">
      <c r="A96" s="4" t="s">
        <v>41</v>
      </c>
      <c r="B96" s="5"/>
      <c r="C96" s="36"/>
      <c r="D96" s="93"/>
      <c r="E96" s="19"/>
      <c r="F96" s="52"/>
      <c r="G96" s="83"/>
      <c r="H96" s="16"/>
    </row>
    <row r="97" spans="1:9" s="6" customFormat="1" x14ac:dyDescent="0.15">
      <c r="A97" s="8" t="s">
        <v>40</v>
      </c>
      <c r="B97" s="5" t="s">
        <v>297</v>
      </c>
      <c r="C97" s="56"/>
      <c r="D97" s="94">
        <v>5</v>
      </c>
      <c r="E97" s="20"/>
      <c r="F97" s="52"/>
      <c r="G97" s="84"/>
      <c r="H97" s="16" t="s">
        <v>178</v>
      </c>
    </row>
    <row r="98" spans="1:9" s="6" customFormat="1" x14ac:dyDescent="0.15">
      <c r="A98" s="8" t="s">
        <v>40</v>
      </c>
      <c r="B98" s="5" t="s">
        <v>42</v>
      </c>
      <c r="C98" s="56"/>
      <c r="D98" s="94">
        <v>5</v>
      </c>
      <c r="E98" s="20"/>
      <c r="F98" s="52"/>
      <c r="G98" s="84"/>
      <c r="H98" s="16" t="s">
        <v>179</v>
      </c>
    </row>
    <row r="99" spans="1:9" s="6" customFormat="1" x14ac:dyDescent="0.15">
      <c r="A99" s="8"/>
      <c r="B99" s="5" t="s">
        <v>127</v>
      </c>
      <c r="C99" s="56"/>
      <c r="D99" s="94">
        <v>5</v>
      </c>
      <c r="E99" s="20"/>
      <c r="F99" s="107"/>
      <c r="G99" s="85"/>
      <c r="H99" s="16"/>
    </row>
    <row r="100" spans="1:9" s="6" customFormat="1" x14ac:dyDescent="0.15">
      <c r="A100" s="4" t="s">
        <v>296</v>
      </c>
      <c r="B100" s="5"/>
      <c r="C100" s="36"/>
      <c r="D100" s="93"/>
      <c r="E100" s="19"/>
      <c r="F100" s="83"/>
      <c r="H100" s="298" t="s">
        <v>159</v>
      </c>
      <c r="I100" s="299"/>
    </row>
    <row r="101" spans="1:9" s="6" customFormat="1" x14ac:dyDescent="0.15">
      <c r="A101" s="11" t="s">
        <v>13</v>
      </c>
      <c r="B101" s="5" t="s">
        <v>43</v>
      </c>
      <c r="C101" s="36"/>
      <c r="D101" s="93">
        <v>1</v>
      </c>
      <c r="E101" s="19"/>
      <c r="F101" s="54"/>
      <c r="G101" s="84"/>
      <c r="H101" s="16" t="s">
        <v>44</v>
      </c>
      <c r="I101" s="297" t="s">
        <v>300</v>
      </c>
    </row>
    <row r="102" spans="1:9" s="6" customFormat="1" x14ac:dyDescent="0.15">
      <c r="A102" s="11" t="s">
        <v>13</v>
      </c>
      <c r="B102" s="5" t="s">
        <v>45</v>
      </c>
      <c r="C102" s="36"/>
      <c r="D102" s="93">
        <v>1</v>
      </c>
      <c r="E102" s="19"/>
      <c r="F102" s="54"/>
      <c r="G102" s="84"/>
      <c r="H102" s="16"/>
      <c r="I102" s="297" t="s">
        <v>301</v>
      </c>
    </row>
    <row r="103" spans="1:9" s="6" customFormat="1" x14ac:dyDescent="0.15">
      <c r="A103" s="11" t="s">
        <v>13</v>
      </c>
      <c r="B103" s="5" t="s">
        <v>47</v>
      </c>
      <c r="C103" s="36"/>
      <c r="D103" s="93">
        <v>1</v>
      </c>
      <c r="E103" s="19"/>
      <c r="F103" s="54"/>
      <c r="G103" s="84"/>
      <c r="H103" s="16"/>
      <c r="I103" s="297" t="s">
        <v>303</v>
      </c>
    </row>
    <row r="104" spans="1:9" s="6" customFormat="1" x14ac:dyDescent="0.15">
      <c r="A104" s="11" t="s">
        <v>13</v>
      </c>
      <c r="B104" s="5" t="s">
        <v>46</v>
      </c>
      <c r="C104" s="36"/>
      <c r="D104" s="93">
        <v>1</v>
      </c>
      <c r="E104" s="19"/>
      <c r="F104" s="54"/>
      <c r="G104" s="84"/>
      <c r="H104" s="303" t="s">
        <v>304</v>
      </c>
      <c r="I104" s="300" t="s">
        <v>302</v>
      </c>
    </row>
    <row r="105" spans="1:9" s="6" customFormat="1" x14ac:dyDescent="0.15">
      <c r="A105" s="11" t="s">
        <v>13</v>
      </c>
      <c r="B105" s="5" t="s">
        <v>48</v>
      </c>
      <c r="C105" s="36"/>
      <c r="D105" s="93">
        <v>1</v>
      </c>
      <c r="E105" s="19"/>
      <c r="F105" s="54"/>
      <c r="G105" s="84"/>
      <c r="H105" s="16"/>
      <c r="I105" s="301"/>
    </row>
    <row r="106" spans="1:9" s="6" customFormat="1" x14ac:dyDescent="0.15">
      <c r="A106" s="11" t="s">
        <v>13</v>
      </c>
      <c r="B106" s="5" t="s">
        <v>49</v>
      </c>
      <c r="C106" s="36"/>
      <c r="D106" s="93">
        <v>1</v>
      </c>
      <c r="E106" s="19"/>
      <c r="F106" s="54"/>
      <c r="G106" s="84"/>
      <c r="H106" s="16"/>
      <c r="I106" s="301"/>
    </row>
    <row r="107" spans="1:9" s="6" customFormat="1" x14ac:dyDescent="0.15">
      <c r="A107" s="11" t="s">
        <v>13</v>
      </c>
      <c r="B107" s="5" t="s">
        <v>50</v>
      </c>
      <c r="C107" s="36"/>
      <c r="D107" s="93">
        <v>1</v>
      </c>
      <c r="E107" s="19"/>
      <c r="F107" s="54"/>
      <c r="G107" s="84"/>
      <c r="H107" s="16"/>
      <c r="I107" s="301"/>
    </row>
    <row r="108" spans="1:9" s="6" customFormat="1" x14ac:dyDescent="0.15">
      <c r="A108" s="11" t="s">
        <v>13</v>
      </c>
      <c r="B108" s="5" t="s">
        <v>114</v>
      </c>
      <c r="C108" s="36"/>
      <c r="D108" s="93">
        <v>1</v>
      </c>
      <c r="E108" s="19"/>
      <c r="F108" s="54"/>
      <c r="G108" s="84"/>
      <c r="H108" s="16" t="s">
        <v>116</v>
      </c>
      <c r="I108" s="301"/>
    </row>
    <row r="109" spans="1:9" s="6" customFormat="1" x14ac:dyDescent="0.15">
      <c r="A109" s="11"/>
      <c r="B109" s="5" t="s">
        <v>127</v>
      </c>
      <c r="C109" s="56"/>
      <c r="D109" s="94">
        <v>5</v>
      </c>
      <c r="E109" s="20"/>
      <c r="F109" s="54"/>
      <c r="G109" s="85"/>
      <c r="H109" s="16"/>
      <c r="I109" s="297"/>
    </row>
    <row r="110" spans="1:9" s="6" customFormat="1" x14ac:dyDescent="0.15">
      <c r="A110" s="4" t="s">
        <v>17</v>
      </c>
      <c r="B110" s="5"/>
      <c r="C110" s="36"/>
      <c r="D110" s="93"/>
      <c r="E110" s="19"/>
      <c r="F110" s="52"/>
      <c r="G110" s="83"/>
      <c r="H110" s="16"/>
    </row>
    <row r="111" spans="1:9" s="6" customFormat="1" x14ac:dyDescent="0.15">
      <c r="A111" s="8"/>
      <c r="B111" s="5" t="s">
        <v>52</v>
      </c>
      <c r="C111" s="56"/>
      <c r="D111" s="94">
        <v>10</v>
      </c>
      <c r="E111" s="20"/>
      <c r="F111" s="52"/>
      <c r="G111" s="84"/>
      <c r="H111" s="16"/>
    </row>
    <row r="112" spans="1:9" s="6" customFormat="1" x14ac:dyDescent="0.15">
      <c r="A112" s="8"/>
      <c r="B112" s="5" t="s">
        <v>53</v>
      </c>
      <c r="C112" s="56"/>
      <c r="D112" s="94">
        <v>5</v>
      </c>
      <c r="E112" s="20"/>
      <c r="F112" s="52"/>
      <c r="G112" s="84"/>
      <c r="H112" s="16"/>
    </row>
    <row r="113" spans="1:9" s="6" customFormat="1" x14ac:dyDescent="0.15">
      <c r="A113" s="8"/>
      <c r="B113" s="5" t="s">
        <v>54</v>
      </c>
      <c r="C113" s="56"/>
      <c r="D113" s="94">
        <v>7</v>
      </c>
      <c r="E113" s="20"/>
      <c r="F113" s="52"/>
      <c r="G113" s="84"/>
      <c r="H113" s="16"/>
    </row>
    <row r="114" spans="1:9" s="6" customFormat="1" x14ac:dyDescent="0.15">
      <c r="A114" s="8"/>
      <c r="B114" s="5" t="s">
        <v>55</v>
      </c>
      <c r="C114" s="56"/>
      <c r="D114" s="94">
        <v>10</v>
      </c>
      <c r="E114" s="20"/>
      <c r="F114" s="52"/>
      <c r="G114" s="84"/>
      <c r="H114" s="16"/>
    </row>
    <row r="115" spans="1:9" s="6" customFormat="1" x14ac:dyDescent="0.15">
      <c r="A115" s="8"/>
      <c r="B115" s="5" t="s">
        <v>56</v>
      </c>
      <c r="C115" s="56"/>
      <c r="D115" s="94">
        <v>5</v>
      </c>
      <c r="E115" s="20"/>
      <c r="F115" s="52"/>
      <c r="G115" s="84"/>
      <c r="H115" s="16"/>
    </row>
    <row r="116" spans="1:9" s="6" customFormat="1" x14ac:dyDescent="0.15">
      <c r="A116" s="8"/>
      <c r="B116" s="5" t="s">
        <v>57</v>
      </c>
      <c r="C116" s="56"/>
      <c r="D116" s="94">
        <v>5</v>
      </c>
      <c r="E116" s="20"/>
      <c r="F116" s="52"/>
      <c r="G116" s="84"/>
      <c r="H116" s="16"/>
    </row>
    <row r="117" spans="1:9" s="6" customFormat="1" x14ac:dyDescent="0.15">
      <c r="A117" s="8"/>
      <c r="B117" s="5" t="s">
        <v>127</v>
      </c>
      <c r="C117" s="56"/>
      <c r="D117" s="94">
        <v>5</v>
      </c>
      <c r="E117" s="20"/>
      <c r="F117" s="54"/>
      <c r="G117" s="85"/>
      <c r="H117" s="16"/>
    </row>
    <row r="118" spans="1:9" s="6" customFormat="1" x14ac:dyDescent="0.15">
      <c r="A118" s="4" t="s">
        <v>18</v>
      </c>
      <c r="B118" s="5"/>
      <c r="C118" s="36"/>
      <c r="D118" s="93"/>
      <c r="E118" s="19"/>
      <c r="F118" s="52"/>
      <c r="G118" s="83"/>
      <c r="H118" s="16"/>
    </row>
    <row r="119" spans="1:9" s="6" customFormat="1" x14ac:dyDescent="0.15">
      <c r="A119" s="8"/>
      <c r="B119" s="5" t="s">
        <v>58</v>
      </c>
      <c r="C119" s="56"/>
      <c r="D119" s="94">
        <v>10</v>
      </c>
      <c r="E119" s="20"/>
      <c r="F119" s="52"/>
      <c r="G119" s="84"/>
      <c r="H119" s="16"/>
    </row>
    <row r="120" spans="1:9" s="6" customFormat="1" x14ac:dyDescent="0.15">
      <c r="A120" s="8"/>
      <c r="B120" s="5" t="s">
        <v>59</v>
      </c>
      <c r="C120" s="56"/>
      <c r="D120" s="94">
        <v>10</v>
      </c>
      <c r="E120" s="20"/>
      <c r="F120" s="52"/>
      <c r="G120" s="84"/>
      <c r="H120" s="16"/>
    </row>
    <row r="121" spans="1:9" s="6" customFormat="1" x14ac:dyDescent="0.15">
      <c r="A121" s="8"/>
      <c r="B121" s="5" t="s">
        <v>60</v>
      </c>
      <c r="C121" s="56"/>
      <c r="D121" s="94">
        <v>10</v>
      </c>
      <c r="E121" s="20"/>
      <c r="F121" s="52"/>
      <c r="G121" s="84"/>
      <c r="H121" s="16"/>
    </row>
    <row r="122" spans="1:9" s="6" customFormat="1" x14ac:dyDescent="0.15">
      <c r="A122" s="8"/>
      <c r="B122" s="12" t="s">
        <v>62</v>
      </c>
      <c r="C122" s="56"/>
      <c r="D122" s="94">
        <v>5</v>
      </c>
      <c r="E122" s="20"/>
      <c r="F122" s="52"/>
      <c r="G122" s="84"/>
      <c r="H122" s="16"/>
    </row>
    <row r="123" spans="1:9" s="6" customFormat="1" x14ac:dyDescent="0.15">
      <c r="A123" s="8"/>
      <c r="B123" s="5" t="s">
        <v>100</v>
      </c>
      <c r="C123" s="36"/>
      <c r="D123" s="98">
        <v>1</v>
      </c>
      <c r="E123" s="20"/>
      <c r="F123" s="54"/>
      <c r="G123" s="84"/>
      <c r="H123" s="329" t="s">
        <v>188</v>
      </c>
    </row>
    <row r="124" spans="1:9" s="6" customFormat="1" x14ac:dyDescent="0.15">
      <c r="A124" s="8"/>
      <c r="B124" s="5" t="s">
        <v>61</v>
      </c>
      <c r="C124" s="36"/>
      <c r="D124" s="98">
        <v>1</v>
      </c>
      <c r="E124" s="20"/>
      <c r="F124" s="54"/>
      <c r="G124" s="84"/>
      <c r="H124" s="330"/>
    </row>
    <row r="125" spans="1:9" s="6" customFormat="1" x14ac:dyDescent="0.15">
      <c r="A125" s="8"/>
      <c r="B125" s="5" t="s">
        <v>127</v>
      </c>
      <c r="C125" s="56"/>
      <c r="D125" s="94">
        <v>5</v>
      </c>
      <c r="E125" s="20"/>
      <c r="F125" s="54"/>
      <c r="G125" s="84"/>
      <c r="H125" s="16"/>
      <c r="I125" s="23"/>
    </row>
    <row r="126" spans="1:9" s="6" customFormat="1" x14ac:dyDescent="0.15">
      <c r="A126" s="8"/>
      <c r="B126" s="5"/>
      <c r="C126" s="36"/>
      <c r="D126" s="167"/>
      <c r="E126" s="20"/>
      <c r="F126" s="52"/>
      <c r="G126" s="83"/>
      <c r="H126" s="16"/>
      <c r="I126" s="26"/>
    </row>
    <row r="127" spans="1:9" s="6" customFormat="1" x14ac:dyDescent="0.15">
      <c r="A127" s="4"/>
      <c r="B127" s="5"/>
      <c r="C127" s="36"/>
      <c r="D127" s="167"/>
      <c r="E127" s="20"/>
      <c r="F127" s="52"/>
      <c r="G127" s="83"/>
      <c r="H127" s="16"/>
      <c r="I127" s="26"/>
    </row>
    <row r="128" spans="1:9" s="6" customFormat="1" x14ac:dyDescent="0.15">
      <c r="A128" s="8"/>
      <c r="B128" s="5"/>
      <c r="C128" s="36"/>
      <c r="D128" s="93"/>
      <c r="E128" s="20"/>
      <c r="F128" s="170"/>
      <c r="G128" s="169"/>
      <c r="H128" s="16"/>
      <c r="I128" s="26"/>
    </row>
    <row r="129" spans="1:9" s="6" customFormat="1" x14ac:dyDescent="0.15">
      <c r="A129" s="8"/>
      <c r="G129" s="85"/>
      <c r="H129" s="16"/>
      <c r="I129" s="26"/>
    </row>
    <row r="130" spans="1:9" s="23" customFormat="1" ht="14" thickBot="1" x14ac:dyDescent="0.2">
      <c r="A130" s="30"/>
      <c r="B130" s="14"/>
      <c r="C130" s="67"/>
      <c r="D130" s="99"/>
      <c r="E130" s="21"/>
      <c r="F130" s="63"/>
      <c r="G130" s="88"/>
      <c r="H130" s="17"/>
    </row>
    <row r="131" spans="1:9" s="26" customFormat="1" ht="14" thickTop="1" x14ac:dyDescent="0.15">
      <c r="C131" s="39"/>
      <c r="D131" s="101"/>
      <c r="E131" s="27"/>
      <c r="F131" s="39"/>
      <c r="G131" s="90"/>
    </row>
    <row r="132" spans="1:9" s="24" customFormat="1" x14ac:dyDescent="0.15">
      <c r="A132" s="26"/>
      <c r="B132" s="26" t="s">
        <v>318</v>
      </c>
      <c r="C132" s="39"/>
      <c r="D132" s="101"/>
      <c r="E132" s="27"/>
      <c r="F132" s="39"/>
      <c r="G132" s="90"/>
      <c r="H132" s="26"/>
      <c r="I132" s="26"/>
    </row>
    <row r="133" spans="1:9" s="23" customFormat="1" x14ac:dyDescent="0.15">
      <c r="A133" s="26"/>
      <c r="B133" s="26" t="s">
        <v>319</v>
      </c>
      <c r="C133" s="39"/>
      <c r="D133" s="101"/>
      <c r="E133" s="27"/>
      <c r="F133" s="39"/>
      <c r="G133" s="90"/>
      <c r="H133" s="26"/>
      <c r="I133" s="26"/>
    </row>
    <row r="134" spans="1:9" s="26" customFormat="1" x14ac:dyDescent="0.15">
      <c r="B134" s="28" t="s">
        <v>81</v>
      </c>
      <c r="C134" s="39"/>
      <c r="D134" s="101"/>
      <c r="E134" s="27"/>
      <c r="F134" s="39"/>
      <c r="G134" s="90"/>
    </row>
    <row r="135" spans="1:9" s="26" customFormat="1" x14ac:dyDescent="0.15">
      <c r="B135" s="28" t="s">
        <v>147</v>
      </c>
      <c r="C135" s="39"/>
      <c r="D135" s="101"/>
      <c r="E135" s="27"/>
      <c r="F135" s="39"/>
      <c r="G135" s="90"/>
    </row>
    <row r="136" spans="1:9" s="26" customFormat="1" x14ac:dyDescent="0.15">
      <c r="B136" s="28" t="s">
        <v>148</v>
      </c>
      <c r="C136" s="39"/>
      <c r="D136" s="101"/>
      <c r="E136" s="27"/>
      <c r="F136" s="39"/>
      <c r="G136" s="90"/>
    </row>
    <row r="137" spans="1:9" s="26" customFormat="1" x14ac:dyDescent="0.15">
      <c r="B137" s="28" t="s">
        <v>189</v>
      </c>
      <c r="C137" s="39"/>
      <c r="D137" s="101"/>
      <c r="E137" s="27"/>
      <c r="F137" s="39"/>
      <c r="G137" s="90"/>
    </row>
    <row r="138" spans="1:9" s="26" customFormat="1" x14ac:dyDescent="0.15">
      <c r="B138" s="28" t="s">
        <v>158</v>
      </c>
      <c r="C138" s="39"/>
      <c r="D138" s="101"/>
      <c r="E138" s="27"/>
      <c r="F138" s="39"/>
      <c r="G138" s="90"/>
    </row>
    <row r="139" spans="1:9" s="26" customFormat="1" x14ac:dyDescent="0.15">
      <c r="B139" s="165" t="s">
        <v>165</v>
      </c>
      <c r="C139" s="39"/>
      <c r="D139" s="101"/>
      <c r="E139" s="27"/>
      <c r="F139" s="39"/>
      <c r="G139" s="90"/>
    </row>
    <row r="140" spans="1:9" s="26" customFormat="1" x14ac:dyDescent="0.15">
      <c r="B140" s="28" t="s">
        <v>166</v>
      </c>
      <c r="C140" s="39"/>
      <c r="D140" s="101"/>
      <c r="E140" s="27"/>
      <c r="F140" s="39"/>
      <c r="G140" s="90"/>
    </row>
    <row r="141" spans="1:9" s="26" customFormat="1" x14ac:dyDescent="0.15">
      <c r="B141" s="26" t="s">
        <v>169</v>
      </c>
      <c r="C141" s="39"/>
      <c r="D141" s="101"/>
      <c r="E141" s="27"/>
      <c r="F141" s="39"/>
      <c r="G141" s="90"/>
    </row>
    <row r="142" spans="1:9" s="26" customFormat="1" x14ac:dyDescent="0.15">
      <c r="B142" s="26" t="s">
        <v>170</v>
      </c>
      <c r="C142" s="39"/>
      <c r="D142" s="101"/>
      <c r="E142" s="27"/>
      <c r="F142" s="39"/>
      <c r="G142" s="90"/>
      <c r="I142"/>
    </row>
    <row r="143" spans="1:9" s="26" customFormat="1" x14ac:dyDescent="0.15">
      <c r="B143" s="26" t="s">
        <v>167</v>
      </c>
      <c r="C143" s="39"/>
      <c r="D143" s="101"/>
      <c r="E143" s="27"/>
      <c r="F143" s="39"/>
      <c r="G143" s="90"/>
      <c r="I143"/>
    </row>
    <row r="144" spans="1:9" s="26" customFormat="1" x14ac:dyDescent="0.15">
      <c r="C144" s="39"/>
      <c r="D144" s="101"/>
      <c r="E144" s="27"/>
      <c r="F144" s="39"/>
      <c r="G144" s="90"/>
      <c r="I144"/>
    </row>
    <row r="145" spans="1:9" s="26" customFormat="1" x14ac:dyDescent="0.15">
      <c r="C145" s="39"/>
      <c r="D145" s="101"/>
      <c r="E145" s="27"/>
      <c r="F145" s="39"/>
      <c r="G145" s="90"/>
      <c r="I145"/>
    </row>
    <row r="146" spans="1:9" s="26" customFormat="1" x14ac:dyDescent="0.15">
      <c r="C146" s="39"/>
      <c r="D146" s="101"/>
      <c r="E146" s="27"/>
      <c r="F146" s="39"/>
      <c r="G146" s="90"/>
      <c r="I146"/>
    </row>
    <row r="147" spans="1:9" x14ac:dyDescent="0.15">
      <c r="B147" s="166"/>
      <c r="C147" s="39"/>
      <c r="D147" s="101"/>
      <c r="E147" s="27"/>
      <c r="F147" s="39"/>
      <c r="G147" s="90"/>
      <c r="H147" s="26"/>
    </row>
    <row r="148" spans="1:9" x14ac:dyDescent="0.15">
      <c r="A148" s="29"/>
      <c r="B148" s="26"/>
      <c r="C148" s="39"/>
      <c r="D148" s="101"/>
      <c r="E148" s="27"/>
      <c r="F148" s="39"/>
      <c r="G148" s="90"/>
      <c r="H148" s="26"/>
    </row>
    <row r="149" spans="1:9" x14ac:dyDescent="0.15">
      <c r="B149" s="26"/>
      <c r="C149" s="39"/>
      <c r="D149" s="101"/>
      <c r="E149" s="27"/>
      <c r="F149" s="39"/>
      <c r="G149" s="90"/>
      <c r="H149" s="26"/>
    </row>
    <row r="150" spans="1:9" x14ac:dyDescent="0.15">
      <c r="B150" s="26"/>
      <c r="C150" s="39"/>
      <c r="D150" s="101"/>
      <c r="E150" s="27"/>
      <c r="F150" s="39"/>
      <c r="G150" s="90"/>
      <c r="H150" s="26"/>
    </row>
    <row r="151" spans="1:9" x14ac:dyDescent="0.15">
      <c r="B151" s="26"/>
      <c r="C151" s="39"/>
      <c r="D151" s="101"/>
      <c r="E151" s="27"/>
      <c r="F151" s="39"/>
      <c r="G151" s="90"/>
      <c r="H151" s="26"/>
    </row>
    <row r="152" spans="1:9" x14ac:dyDescent="0.15">
      <c r="B152" s="26"/>
      <c r="C152" s="39"/>
      <c r="D152" s="101"/>
      <c r="E152" s="27"/>
      <c r="F152" s="39"/>
      <c r="G152" s="90"/>
      <c r="H152" s="26"/>
    </row>
    <row r="153" spans="1:9" x14ac:dyDescent="0.15">
      <c r="B153" s="26"/>
      <c r="C153" s="39"/>
      <c r="D153" s="101"/>
      <c r="E153" s="27"/>
      <c r="F153" s="39"/>
      <c r="G153" s="90"/>
      <c r="H153" s="26"/>
    </row>
    <row r="154" spans="1:9" x14ac:dyDescent="0.15">
      <c r="B154" s="26"/>
      <c r="C154" s="39"/>
      <c r="D154" s="101"/>
      <c r="E154" s="27"/>
      <c r="F154" s="39"/>
      <c r="G154" s="90"/>
      <c r="H154" s="26"/>
    </row>
    <row r="155" spans="1:9" x14ac:dyDescent="0.15">
      <c r="B155" s="26"/>
      <c r="C155" s="39"/>
      <c r="D155" s="101"/>
      <c r="E155" s="27"/>
      <c r="F155" s="39"/>
      <c r="G155" s="90"/>
      <c r="H155" s="26"/>
    </row>
    <row r="156" spans="1:9" x14ac:dyDescent="0.15">
      <c r="C156" s="39"/>
      <c r="D156" s="101"/>
      <c r="E156" s="27"/>
      <c r="F156" s="39"/>
      <c r="G156" s="90"/>
      <c r="H156" s="26"/>
    </row>
    <row r="157" spans="1:9" x14ac:dyDescent="0.15">
      <c r="B157" s="26"/>
      <c r="C157" s="39"/>
      <c r="D157" s="101"/>
      <c r="E157" s="27"/>
      <c r="F157" s="39"/>
      <c r="G157" s="90"/>
      <c r="H157" s="26"/>
    </row>
  </sheetData>
  <mergeCells count="1">
    <mergeCell ref="H123:H124"/>
  </mergeCells>
  <phoneticPr fontId="3" type="noConversion"/>
  <dataValidations count="1">
    <dataValidation type="list" allowBlank="1" showInputMessage="1" showErrorMessage="1" sqref="I104">
      <formula1>#REF!</formula1>
    </dataValidation>
  </dataValidations>
  <hyperlinks>
    <hyperlink ref="H123:H124" r:id="rId1" display="Use CoSN Green Computing Energy Use Calculator"/>
  </hyperlinks>
  <pageMargins left="0.5" right="0.5" top="0.5" bottom="0.5" header="0.5" footer="0.5"/>
  <pageSetup scale="77" fitToHeight="6" orientation="portrait" horizontalDpi="300" verticalDpi="300"/>
  <headerFooter>
    <oddHeader>&amp;C&amp;"Arial,Bold Italic"&amp;14Technology Project Cost Calculator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34"/>
  </sheetPr>
  <dimension ref="A1:E301"/>
  <sheetViews>
    <sheetView zoomScale="125" zoomScaleNormal="125" zoomScalePageLayoutView="125" workbookViewId="0">
      <selection activeCell="L24" sqref="L24"/>
    </sheetView>
  </sheetViews>
  <sheetFormatPr baseColWidth="10" defaultColWidth="8.83203125" defaultRowHeight="13" x14ac:dyDescent="0.15"/>
  <cols>
    <col min="1" max="1" width="5.83203125" customWidth="1"/>
    <col min="2" max="2" width="34.5" style="1" customWidth="1"/>
    <col min="3" max="3" width="16.1640625" style="40" customWidth="1"/>
    <col min="4" max="4" width="12.5" style="128" customWidth="1"/>
  </cols>
  <sheetData>
    <row r="1" spans="1:4" ht="18" x14ac:dyDescent="0.2">
      <c r="A1" s="306" t="str">
        <f>Intro!A1</f>
        <v>VOI Project Cost Workbook</v>
      </c>
      <c r="B1" s="26"/>
      <c r="C1" s="39"/>
      <c r="D1" s="26"/>
    </row>
    <row r="2" spans="1:4" ht="19" customHeight="1" x14ac:dyDescent="0.2">
      <c r="B2" s="258" t="s">
        <v>306</v>
      </c>
      <c r="C2" s="39"/>
      <c r="D2" s="26"/>
    </row>
    <row r="3" spans="1:4" ht="14" thickBot="1" x14ac:dyDescent="0.2">
      <c r="B3" s="26"/>
      <c r="C3" s="39"/>
      <c r="D3" s="26"/>
    </row>
    <row r="4" spans="1:4" ht="24" customHeight="1" thickTop="1" x14ac:dyDescent="0.2">
      <c r="A4" s="159"/>
      <c r="B4" s="331" t="s">
        <v>164</v>
      </c>
      <c r="C4" s="332"/>
      <c r="D4" s="333"/>
    </row>
    <row r="5" spans="1:4" ht="34" x14ac:dyDescent="0.15">
      <c r="A5" s="2"/>
      <c r="B5" s="3" t="s">
        <v>1</v>
      </c>
      <c r="C5" s="35" t="s">
        <v>0</v>
      </c>
      <c r="D5" s="130" t="s">
        <v>80</v>
      </c>
    </row>
    <row r="6" spans="1:4" x14ac:dyDescent="0.15">
      <c r="A6" s="4" t="s">
        <v>94</v>
      </c>
      <c r="B6" s="5"/>
      <c r="C6" s="108"/>
      <c r="D6" s="131"/>
    </row>
    <row r="7" spans="1:4" x14ac:dyDescent="0.15">
      <c r="A7" s="7"/>
      <c r="B7" s="186" t="str">
        <f>Input!B9</f>
        <v>Purch/lease Client Desktop Computers</v>
      </c>
      <c r="C7" s="37">
        <f>Input!C9</f>
        <v>0</v>
      </c>
      <c r="D7" s="132">
        <f>Input!D9</f>
        <v>5</v>
      </c>
    </row>
    <row r="8" spans="1:4" x14ac:dyDescent="0.15">
      <c r="A8" s="7"/>
      <c r="B8" s="186" t="str">
        <f>Input!B10</f>
        <v>Purch/lease Client Notebook Computers</v>
      </c>
      <c r="C8" s="37">
        <f>Input!C10</f>
        <v>0</v>
      </c>
      <c r="D8" s="132">
        <f>Input!D10</f>
        <v>4</v>
      </c>
    </row>
    <row r="9" spans="1:4" x14ac:dyDescent="0.15">
      <c r="A9" s="7"/>
      <c r="B9" s="186" t="str">
        <f>Input!B11</f>
        <v>Upgrade Client Computers</v>
      </c>
      <c r="C9" s="37">
        <f>Input!C11</f>
        <v>0</v>
      </c>
      <c r="D9" s="132">
        <f>Input!D11</f>
        <v>5</v>
      </c>
    </row>
    <row r="10" spans="1:4" x14ac:dyDescent="0.15">
      <c r="A10" s="7"/>
      <c r="B10" s="186" t="str">
        <f>Input!B12</f>
        <v>Purchase Client Appliances</v>
      </c>
      <c r="C10" s="37">
        <f>Input!C12</f>
        <v>0</v>
      </c>
      <c r="D10" s="132">
        <f>Input!D12</f>
        <v>5</v>
      </c>
    </row>
    <row r="11" spans="1:4" x14ac:dyDescent="0.15">
      <c r="A11" s="7"/>
      <c r="B11" s="186" t="str">
        <f>Input!B13</f>
        <v>Purchase Handheld Devices</v>
      </c>
      <c r="C11" s="37">
        <f>Input!C13</f>
        <v>0</v>
      </c>
      <c r="D11" s="132">
        <f>Input!D13</f>
        <v>4</v>
      </c>
    </row>
    <row r="12" spans="1:4" x14ac:dyDescent="0.15">
      <c r="A12" s="7"/>
      <c r="B12" s="186" t="str">
        <f>Input!B14</f>
        <v>Purchase Assistive Technology</v>
      </c>
      <c r="C12" s="37">
        <f>Input!C14</f>
        <v>0</v>
      </c>
      <c r="D12" s="132">
        <f>Input!D14</f>
        <v>5</v>
      </c>
    </row>
    <row r="13" spans="1:4" x14ac:dyDescent="0.15">
      <c r="A13" s="7"/>
      <c r="B13" s="186" t="str">
        <f>Input!B15</f>
        <v>Purchase Peripherals</v>
      </c>
      <c r="C13" s="37">
        <f>Input!C15</f>
        <v>0</v>
      </c>
      <c r="D13" s="132">
        <f>Input!D15</f>
        <v>5</v>
      </c>
    </row>
    <row r="14" spans="1:4" x14ac:dyDescent="0.15">
      <c r="A14" s="7"/>
      <c r="B14" s="186" t="str">
        <f>Input!B16</f>
        <v>Purchase Client Computer Software</v>
      </c>
      <c r="C14" s="37">
        <f>Input!C16</f>
        <v>0</v>
      </c>
      <c r="D14" s="132">
        <f>Input!D16</f>
        <v>5</v>
      </c>
    </row>
    <row r="15" spans="1:4" x14ac:dyDescent="0.15">
      <c r="A15" s="7"/>
      <c r="B15" s="186" t="str">
        <f>Input!B17</f>
        <v>Purchase/lease Server(s)</v>
      </c>
      <c r="C15" s="37">
        <f>Input!C17</f>
        <v>0</v>
      </c>
      <c r="D15" s="132">
        <f>Input!D17</f>
        <v>5</v>
      </c>
    </row>
    <row r="16" spans="1:4" x14ac:dyDescent="0.15">
      <c r="A16" s="7"/>
      <c r="B16" s="186" t="str">
        <f>Input!B18</f>
        <v>Upgrade Servers</v>
      </c>
      <c r="C16" s="37">
        <f>Input!C18</f>
        <v>0</v>
      </c>
      <c r="D16" s="132">
        <f>Input!D18</f>
        <v>5</v>
      </c>
    </row>
    <row r="17" spans="1:4" x14ac:dyDescent="0.15">
      <c r="A17" s="7"/>
      <c r="B17" s="186" t="str">
        <f>Input!B19</f>
        <v>Purchase Server Software</v>
      </c>
      <c r="C17" s="37">
        <f>Input!C19</f>
        <v>0</v>
      </c>
      <c r="D17" s="132">
        <f>Input!D19</f>
        <v>5</v>
      </c>
    </row>
    <row r="18" spans="1:4" x14ac:dyDescent="0.15">
      <c r="A18" s="7"/>
      <c r="B18" s="186" t="str">
        <f>Input!B20</f>
        <v>Annual Software License Fees</v>
      </c>
      <c r="C18" s="36">
        <f>Input!C20</f>
        <v>0</v>
      </c>
      <c r="D18" s="133">
        <f>Input!D20</f>
        <v>1</v>
      </c>
    </row>
    <row r="19" spans="1:4" x14ac:dyDescent="0.15">
      <c r="A19" s="7"/>
      <c r="B19" s="186" t="str">
        <f>Input!B21</f>
        <v>Purchase/Upgrade Mainframe/terminals</v>
      </c>
      <c r="C19" s="37">
        <f>Input!C21</f>
        <v>0</v>
      </c>
      <c r="D19" s="132">
        <f>Input!D21</f>
        <v>5</v>
      </c>
    </row>
    <row r="20" spans="1:4" x14ac:dyDescent="0.15">
      <c r="A20" s="7"/>
      <c r="B20" s="186" t="str">
        <f>Input!B22</f>
        <v>New Network Switches, Routers</v>
      </c>
      <c r="C20" s="37">
        <f>Input!C22</f>
        <v>0</v>
      </c>
      <c r="D20" s="132">
        <f>Input!D22</f>
        <v>5</v>
      </c>
    </row>
    <row r="21" spans="1:4" x14ac:dyDescent="0.15">
      <c r="A21" s="7"/>
      <c r="B21" s="186" t="str">
        <f>Input!B23</f>
        <v>Purchase Wireless Access Points</v>
      </c>
      <c r="C21" s="37">
        <f>Input!C23</f>
        <v>0</v>
      </c>
      <c r="D21" s="132">
        <f>Input!D23</f>
        <v>5</v>
      </c>
    </row>
    <row r="22" spans="1:4" x14ac:dyDescent="0.15">
      <c r="A22" s="7"/>
      <c r="B22" s="186" t="str">
        <f>Input!B24</f>
        <v>New Network Jacks, Cable</v>
      </c>
      <c r="C22" s="37">
        <f>Input!C24</f>
        <v>0</v>
      </c>
      <c r="D22" s="132">
        <f>Input!D24</f>
        <v>5</v>
      </c>
    </row>
    <row r="23" spans="1:4" x14ac:dyDescent="0.15">
      <c r="A23" s="7"/>
      <c r="B23" s="186" t="str">
        <f>Input!B25</f>
        <v>Purchase/lease Printers</v>
      </c>
      <c r="C23" s="37">
        <f>Input!C25</f>
        <v>0</v>
      </c>
      <c r="D23" s="132">
        <f>Input!D25</f>
        <v>5</v>
      </c>
    </row>
    <row r="24" spans="1:4" x14ac:dyDescent="0.15">
      <c r="A24" s="7"/>
      <c r="B24" s="186" t="str">
        <f>Input!B26</f>
        <v>Annual Printer Supplies Cost</v>
      </c>
      <c r="C24" s="36">
        <f>Input!C26</f>
        <v>0</v>
      </c>
      <c r="D24" s="133">
        <f>Input!D26</f>
        <v>1</v>
      </c>
    </row>
    <row r="25" spans="1:4" x14ac:dyDescent="0.15">
      <c r="A25" s="7"/>
      <c r="B25" s="186" t="str">
        <f>Input!B27</f>
        <v>Batteries &amp; other Supplies</v>
      </c>
      <c r="C25" s="36">
        <f>Input!C27</f>
        <v>0</v>
      </c>
      <c r="D25" s="133">
        <f>Input!D27</f>
        <v>1</v>
      </c>
    </row>
    <row r="26" spans="1:4" x14ac:dyDescent="0.15">
      <c r="A26" s="7"/>
      <c r="B26" s="186" t="str">
        <f>Input!B28</f>
        <v>Displays not included with computers</v>
      </c>
      <c r="C26" s="37">
        <f>Input!C28</f>
        <v>0</v>
      </c>
      <c r="D26" s="132">
        <f>Input!D28</f>
        <v>5</v>
      </c>
    </row>
    <row r="27" spans="1:4" x14ac:dyDescent="0.15">
      <c r="A27" s="7"/>
      <c r="B27" s="186" t="str">
        <f>Input!B29</f>
        <v>Fax Equipment</v>
      </c>
      <c r="C27" s="37">
        <f>Input!C29</f>
        <v>0</v>
      </c>
      <c r="D27" s="132">
        <f>Input!D29</f>
        <v>5</v>
      </c>
    </row>
    <row r="28" spans="1:4" x14ac:dyDescent="0.15">
      <c r="A28" s="7"/>
      <c r="B28" s="186" t="str">
        <f>Input!B30</f>
        <v>Copiers and Scanners</v>
      </c>
      <c r="C28" s="37">
        <f>Input!C30</f>
        <v>0</v>
      </c>
      <c r="D28" s="132">
        <f>Input!D30</f>
        <v>5</v>
      </c>
    </row>
    <row r="29" spans="1:4" x14ac:dyDescent="0.15">
      <c r="A29" s="7"/>
      <c r="B29" s="186" t="str">
        <f>Input!B31</f>
        <v>Cameras, AV Equipment, Sound Sys</v>
      </c>
      <c r="C29" s="37">
        <f>Input!C31</f>
        <v>0</v>
      </c>
      <c r="D29" s="132">
        <f>Input!D31</f>
        <v>5</v>
      </c>
    </row>
    <row r="30" spans="1:4" x14ac:dyDescent="0.15">
      <c r="A30" s="7"/>
      <c r="B30" s="186" t="str">
        <f>Input!B32</f>
        <v>Interactive Whiteboards</v>
      </c>
      <c r="C30" s="37">
        <f>Input!C32</f>
        <v>0</v>
      </c>
      <c r="D30" s="132">
        <f>Input!D32</f>
        <v>5</v>
      </c>
    </row>
    <row r="31" spans="1:4" x14ac:dyDescent="0.15">
      <c r="A31" s="7"/>
      <c r="B31" s="186" t="str">
        <f>Input!B33</f>
        <v>Mobile Laptop Carts</v>
      </c>
      <c r="C31" s="37">
        <f>Input!C33</f>
        <v>0</v>
      </c>
      <c r="D31" s="132">
        <f>Input!D33</f>
        <v>5</v>
      </c>
    </row>
    <row r="32" spans="1:4" x14ac:dyDescent="0.15">
      <c r="A32" s="7"/>
      <c r="B32" s="186" t="str">
        <f>Input!B34</f>
        <v>Old Technology Disposal</v>
      </c>
      <c r="C32" s="37">
        <f>Input!C34</f>
        <v>0</v>
      </c>
      <c r="D32" s="132">
        <f>Input!D34</f>
        <v>5</v>
      </c>
    </row>
    <row r="33" spans="1:4" x14ac:dyDescent="0.15">
      <c r="A33" s="7"/>
      <c r="B33" s="186" t="str">
        <f>Input!B35</f>
        <v>Wide Area Network (Pvt. or Leased)</v>
      </c>
      <c r="C33" s="37">
        <f>Input!C35</f>
        <v>0</v>
      </c>
      <c r="D33" s="132">
        <f>Input!D35</f>
        <v>5</v>
      </c>
    </row>
    <row r="34" spans="1:4" x14ac:dyDescent="0.15">
      <c r="A34" s="7"/>
      <c r="B34" s="186" t="str">
        <f>Input!B36</f>
        <v>Voice Infrastructure (PBX, handsets, etc.)</v>
      </c>
      <c r="C34" s="37">
        <f>Input!C36</f>
        <v>0</v>
      </c>
      <c r="D34" s="132">
        <f>Input!D36</f>
        <v>5</v>
      </c>
    </row>
    <row r="35" spans="1:4" x14ac:dyDescent="0.15">
      <c r="A35" s="7"/>
      <c r="B35" s="186" t="str">
        <f>Input!B37</f>
        <v>Spares, Test Equipment</v>
      </c>
      <c r="C35" s="37">
        <f>Input!C37</f>
        <v>0</v>
      </c>
      <c r="D35" s="132">
        <f>Input!D37</f>
        <v>5</v>
      </c>
    </row>
    <row r="36" spans="1:4" x14ac:dyDescent="0.15">
      <c r="A36" s="7"/>
      <c r="B36" s="186" t="str">
        <f>Input!B38</f>
        <v>Insurance</v>
      </c>
      <c r="C36" s="36">
        <f>Input!C38</f>
        <v>0</v>
      </c>
      <c r="D36" s="133">
        <f>Input!D38</f>
        <v>1</v>
      </c>
    </row>
    <row r="37" spans="1:4" x14ac:dyDescent="0.15">
      <c r="A37" s="7"/>
      <c r="B37" s="186" t="str">
        <f>Input!B39</f>
        <v>Current system replacement + cost or - savings</v>
      </c>
      <c r="C37" s="37">
        <f>Input!C39</f>
        <v>0</v>
      </c>
      <c r="D37" s="132">
        <f>Input!D39</f>
        <v>1</v>
      </c>
    </row>
    <row r="38" spans="1:4" x14ac:dyDescent="0.15">
      <c r="A38" s="7"/>
      <c r="B38" s="186" t="str">
        <f>Input!B40</f>
        <v xml:space="preserve">Other: </v>
      </c>
      <c r="C38" s="151">
        <f>Input!C40</f>
        <v>0</v>
      </c>
      <c r="D38" s="132">
        <f>Input!D40</f>
        <v>5</v>
      </c>
    </row>
    <row r="39" spans="1:4" x14ac:dyDescent="0.15">
      <c r="A39" s="71"/>
      <c r="B39" s="72" t="s">
        <v>134</v>
      </c>
      <c r="C39" s="152">
        <f>SUM(C7:C38)</f>
        <v>0</v>
      </c>
      <c r="D39" s="134"/>
    </row>
    <row r="40" spans="1:4" x14ac:dyDescent="0.15">
      <c r="A40" s="113"/>
      <c r="B40" s="114"/>
      <c r="C40" s="108"/>
      <c r="D40" s="131"/>
    </row>
    <row r="41" spans="1:4" x14ac:dyDescent="0.15">
      <c r="A41" s="4" t="s">
        <v>113</v>
      </c>
      <c r="B41" s="5"/>
      <c r="C41" s="108"/>
      <c r="D41" s="131"/>
    </row>
    <row r="42" spans="1:4" x14ac:dyDescent="0.15">
      <c r="A42" s="11"/>
      <c r="B42" s="5" t="str">
        <f>Input!B42</f>
        <v>External Application Provider(s)</v>
      </c>
      <c r="C42" s="36">
        <f>Input!C42</f>
        <v>0</v>
      </c>
      <c r="D42" s="135">
        <f>Input!D42</f>
        <v>1</v>
      </c>
    </row>
    <row r="43" spans="1:4" x14ac:dyDescent="0.15">
      <c r="A43" s="11"/>
      <c r="B43" s="5" t="str">
        <f>Input!B43</f>
        <v xml:space="preserve">Ongoing Outsourced Services </v>
      </c>
      <c r="C43" s="36">
        <f>Input!C43</f>
        <v>0</v>
      </c>
      <c r="D43" s="135">
        <f>Input!D43</f>
        <v>1</v>
      </c>
    </row>
    <row r="44" spans="1:4" x14ac:dyDescent="0.15">
      <c r="A44" s="11"/>
      <c r="B44" s="5" t="str">
        <f>Input!B44</f>
        <v>Maintenance Contracts (Annual)</v>
      </c>
      <c r="C44" s="36">
        <f>Input!C44</f>
        <v>0</v>
      </c>
      <c r="D44" s="135">
        <f>Input!D44</f>
        <v>1</v>
      </c>
    </row>
    <row r="45" spans="1:4" x14ac:dyDescent="0.15">
      <c r="A45" s="11"/>
      <c r="B45" s="5" t="str">
        <f>Input!B45</f>
        <v>Consulting andVendor Support Svcs</v>
      </c>
      <c r="C45" s="37">
        <f>Input!C45</f>
        <v>0</v>
      </c>
      <c r="D45" s="136">
        <f>Input!D45</f>
        <v>5</v>
      </c>
    </row>
    <row r="46" spans="1:4" x14ac:dyDescent="0.15">
      <c r="A46" s="11"/>
      <c r="B46" s="5" t="str">
        <f>Input!B46</f>
        <v>Old Equipment Disposal</v>
      </c>
      <c r="C46" s="37">
        <f>Input!C46</f>
        <v>0</v>
      </c>
      <c r="D46" s="136">
        <f>Input!D46</f>
        <v>1</v>
      </c>
    </row>
    <row r="47" spans="1:4" x14ac:dyDescent="0.15">
      <c r="A47" s="11"/>
      <c r="B47" s="5" t="str">
        <f>Input!B47</f>
        <v xml:space="preserve">Other: </v>
      </c>
      <c r="C47" s="37">
        <f>Input!C47</f>
        <v>0</v>
      </c>
      <c r="D47" s="136">
        <f>Input!D47</f>
        <v>5</v>
      </c>
    </row>
    <row r="48" spans="1:4" x14ac:dyDescent="0.15">
      <c r="A48" s="71"/>
      <c r="B48" s="72" t="s">
        <v>135</v>
      </c>
      <c r="C48" s="152">
        <f>SUM(C42:C47)</f>
        <v>0</v>
      </c>
      <c r="D48" s="134"/>
    </row>
    <row r="49" spans="1:4" x14ac:dyDescent="0.15">
      <c r="A49" s="113"/>
      <c r="B49" s="114"/>
      <c r="C49" s="108"/>
      <c r="D49" s="131"/>
    </row>
    <row r="50" spans="1:4" x14ac:dyDescent="0.15">
      <c r="A50" s="75" t="s">
        <v>93</v>
      </c>
      <c r="B50" s="76"/>
      <c r="C50" s="117"/>
      <c r="D50" s="137"/>
    </row>
    <row r="51" spans="1:4" x14ac:dyDescent="0.15">
      <c r="A51" s="8"/>
      <c r="B51" s="186" t="str">
        <f>Input!B49</f>
        <v>PBX chassis</v>
      </c>
      <c r="C51" s="37">
        <f>Input!C49</f>
        <v>0</v>
      </c>
      <c r="D51" s="138">
        <f>Input!D49</f>
        <v>5</v>
      </c>
    </row>
    <row r="52" spans="1:4" x14ac:dyDescent="0.15">
      <c r="A52" s="8"/>
      <c r="B52" s="186" t="str">
        <f>Input!B50</f>
        <v>Line cards</v>
      </c>
      <c r="C52" s="37">
        <f>Input!C50</f>
        <v>0</v>
      </c>
      <c r="D52" s="138">
        <f>Input!D50</f>
        <v>5</v>
      </c>
    </row>
    <row r="53" spans="1:4" x14ac:dyDescent="0.15">
      <c r="A53" s="8"/>
      <c r="B53" s="186" t="str">
        <f>Input!B51</f>
        <v>Trunk cards</v>
      </c>
      <c r="C53" s="37">
        <f>Input!C51</f>
        <v>0</v>
      </c>
      <c r="D53" s="138">
        <f>Input!D51</f>
        <v>5</v>
      </c>
    </row>
    <row r="54" spans="1:4" x14ac:dyDescent="0.15">
      <c r="A54" s="8"/>
      <c r="B54" s="186" t="str">
        <f>Input!B52</f>
        <v>Protocol conversion and voice compression</v>
      </c>
      <c r="C54" s="37">
        <f>Input!C52</f>
        <v>0</v>
      </c>
      <c r="D54" s="138">
        <f>Input!D52</f>
        <v>5</v>
      </c>
    </row>
    <row r="55" spans="1:4" x14ac:dyDescent="0.15">
      <c r="A55" s="8"/>
      <c r="B55" s="186" t="str">
        <f>Input!B53</f>
        <v>Voice Messaging</v>
      </c>
      <c r="C55" s="37">
        <f>Input!C53</f>
        <v>0</v>
      </c>
      <c r="D55" s="138">
        <f>Input!D53</f>
        <v>5</v>
      </c>
    </row>
    <row r="56" spans="1:4" x14ac:dyDescent="0.15">
      <c r="A56" s="8"/>
      <c r="B56" s="186" t="str">
        <f>Input!B54</f>
        <v>Other (UPS, HVAC)</v>
      </c>
      <c r="C56" s="37">
        <f>Input!C54</f>
        <v>0</v>
      </c>
      <c r="D56" s="138">
        <f>Input!D54</f>
        <v>5</v>
      </c>
    </row>
    <row r="57" spans="1:4" x14ac:dyDescent="0.15">
      <c r="A57" s="8"/>
      <c r="B57" s="186" t="str">
        <f>Input!B55</f>
        <v>System &amp; Admin Software</v>
      </c>
      <c r="C57" s="37">
        <f>Input!C55</f>
        <v>0</v>
      </c>
      <c r="D57" s="138">
        <f>Input!D55</f>
        <v>5</v>
      </c>
    </row>
    <row r="58" spans="1:4" x14ac:dyDescent="0.15">
      <c r="A58" s="8"/>
      <c r="B58" s="186" t="str">
        <f>Input!B56</f>
        <v>User Software</v>
      </c>
      <c r="C58" s="37">
        <f>Input!C56</f>
        <v>0</v>
      </c>
      <c r="D58" s="138">
        <f>Input!D56</f>
        <v>5</v>
      </c>
    </row>
    <row r="59" spans="1:4" x14ac:dyDescent="0.15">
      <c r="A59" s="8"/>
      <c r="B59" s="186" t="str">
        <f>Input!B57</f>
        <v>Call Accounting Software</v>
      </c>
      <c r="C59" s="37">
        <f>Input!C57</f>
        <v>0</v>
      </c>
      <c r="D59" s="138">
        <f>Input!D57</f>
        <v>5</v>
      </c>
    </row>
    <row r="60" spans="1:4" x14ac:dyDescent="0.15">
      <c r="A60" s="8"/>
      <c r="B60" s="186" t="str">
        <f>Input!B58</f>
        <v>Analog/digital phone sets</v>
      </c>
      <c r="C60" s="37">
        <f>Input!C58</f>
        <v>0</v>
      </c>
      <c r="D60" s="138">
        <f>Input!D58</f>
        <v>5</v>
      </c>
    </row>
    <row r="61" spans="1:4" x14ac:dyDescent="0.15">
      <c r="A61" s="8"/>
      <c r="B61" s="186" t="str">
        <f>Input!B59</f>
        <v>Specialized Phones</v>
      </c>
      <c r="C61" s="37">
        <f>Input!C59</f>
        <v>0</v>
      </c>
      <c r="D61" s="138">
        <f>Input!D59</f>
        <v>5</v>
      </c>
    </row>
    <row r="62" spans="1:4" x14ac:dyDescent="0.15">
      <c r="A62" s="8"/>
      <c r="B62" s="186" t="str">
        <f>Input!B60</f>
        <v>Admin consoles</v>
      </c>
      <c r="C62" s="37">
        <f>Input!C60</f>
        <v>0</v>
      </c>
      <c r="D62" s="138">
        <f>Input!D60</f>
        <v>5</v>
      </c>
    </row>
    <row r="63" spans="1:4" x14ac:dyDescent="0.15">
      <c r="A63" s="8"/>
      <c r="B63" s="186" t="str">
        <f>Input!B61</f>
        <v>TAPI Adapters and Software</v>
      </c>
      <c r="C63" s="37">
        <f>Input!C61</f>
        <v>0</v>
      </c>
      <c r="D63" s="138">
        <f>Input!D61</f>
        <v>5</v>
      </c>
    </row>
    <row r="64" spans="1:4" x14ac:dyDescent="0.15">
      <c r="A64" s="30"/>
      <c r="B64" s="186" t="str">
        <f>Input!B62</f>
        <v xml:space="preserve">Other: </v>
      </c>
      <c r="C64" s="37">
        <f>Input!C62</f>
        <v>0</v>
      </c>
      <c r="D64" s="138">
        <f>Input!D62</f>
        <v>5</v>
      </c>
    </row>
    <row r="65" spans="1:4" x14ac:dyDescent="0.15">
      <c r="A65" s="71"/>
      <c r="B65" s="72" t="s">
        <v>136</v>
      </c>
      <c r="C65" s="152">
        <f>SUM(C51:C64)</f>
        <v>0</v>
      </c>
      <c r="D65" s="134"/>
    </row>
    <row r="66" spans="1:4" x14ac:dyDescent="0.15">
      <c r="A66" s="113"/>
      <c r="B66" s="114"/>
      <c r="C66" s="108"/>
      <c r="D66" s="131"/>
    </row>
    <row r="67" spans="1:4" x14ac:dyDescent="0.15">
      <c r="A67" s="33" t="s">
        <v>112</v>
      </c>
      <c r="B67" s="23"/>
      <c r="C67" s="120"/>
      <c r="D67" s="139"/>
    </row>
    <row r="68" spans="1:4" x14ac:dyDescent="0.15">
      <c r="A68" s="30"/>
      <c r="B68" s="187" t="str">
        <f>Input!B64</f>
        <v>Line Access or Voice Service Fees</v>
      </c>
      <c r="C68" s="66">
        <f>Input!C64</f>
        <v>0</v>
      </c>
      <c r="D68" s="140">
        <f>Input!D64</f>
        <v>1</v>
      </c>
    </row>
    <row r="69" spans="1:4" x14ac:dyDescent="0.15">
      <c r="A69" s="30"/>
      <c r="B69" s="187" t="str">
        <f>Input!B65</f>
        <v>Leased line or Dedicated Circuit Costs</v>
      </c>
      <c r="C69" s="66">
        <f>Input!C65</f>
        <v>0</v>
      </c>
      <c r="D69" s="140">
        <f>Input!D65</f>
        <v>1</v>
      </c>
    </row>
    <row r="70" spans="1:4" x14ac:dyDescent="0.15">
      <c r="A70" s="30"/>
      <c r="B70" s="187" t="str">
        <f>Input!B66</f>
        <v>Long Distance Charges</v>
      </c>
      <c r="C70" s="66">
        <f>Input!C66</f>
        <v>0</v>
      </c>
      <c r="D70" s="140">
        <f>Input!D66</f>
        <v>1</v>
      </c>
    </row>
    <row r="71" spans="1:4" x14ac:dyDescent="0.15">
      <c r="A71" s="4"/>
      <c r="B71" s="186" t="str">
        <f>Input!B67</f>
        <v xml:space="preserve">Other: </v>
      </c>
      <c r="C71" s="151">
        <f>Input!C67</f>
        <v>0</v>
      </c>
      <c r="D71" s="156">
        <f>Input!D67</f>
        <v>5</v>
      </c>
    </row>
    <row r="72" spans="1:4" x14ac:dyDescent="0.15">
      <c r="A72" s="78"/>
      <c r="B72" s="79" t="s">
        <v>133</v>
      </c>
      <c r="C72" s="155">
        <f>SUM(C68:C71)</f>
        <v>0</v>
      </c>
      <c r="D72" s="134"/>
    </row>
    <row r="73" spans="1:4" x14ac:dyDescent="0.15">
      <c r="A73" s="113"/>
      <c r="B73" s="114"/>
      <c r="C73" s="153"/>
      <c r="D73" s="131"/>
    </row>
    <row r="74" spans="1:4" x14ac:dyDescent="0.15">
      <c r="A74" s="4" t="s">
        <v>14</v>
      </c>
      <c r="B74" s="5"/>
      <c r="C74" s="108"/>
      <c r="D74" s="131"/>
    </row>
    <row r="75" spans="1:4" x14ac:dyDescent="0.15">
      <c r="A75" s="8"/>
      <c r="B75" s="186" t="str">
        <f>Input!B69</f>
        <v>Project Planning</v>
      </c>
      <c r="C75" s="37">
        <f>Input!C69</f>
        <v>0</v>
      </c>
      <c r="D75" s="138">
        <f>Input!D69</f>
        <v>5</v>
      </c>
    </row>
    <row r="76" spans="1:4" x14ac:dyDescent="0.15">
      <c r="A76" s="8"/>
      <c r="B76" s="186" t="str">
        <f>Input!B70</f>
        <v>Project Management</v>
      </c>
      <c r="C76" s="37">
        <f>Input!C70</f>
        <v>0</v>
      </c>
      <c r="D76" s="138">
        <f>Input!D70</f>
        <v>5</v>
      </c>
    </row>
    <row r="77" spans="1:4" x14ac:dyDescent="0.15">
      <c r="A77" s="8"/>
      <c r="B77" s="186" t="str">
        <f>Input!B71</f>
        <v xml:space="preserve">Finance and Administration </v>
      </c>
      <c r="C77" s="37">
        <f>Input!C71</f>
        <v>0</v>
      </c>
      <c r="D77" s="138">
        <f>Input!D71</f>
        <v>5</v>
      </c>
    </row>
    <row r="78" spans="1:4" x14ac:dyDescent="0.15">
      <c r="A78" s="8"/>
      <c r="B78" s="186" t="str">
        <f>Input!B72</f>
        <v>Client Computer Installation</v>
      </c>
      <c r="C78" s="37">
        <f>Input!C72</f>
        <v>0</v>
      </c>
      <c r="D78" s="138">
        <f>Input!D72</f>
        <v>5</v>
      </c>
    </row>
    <row r="79" spans="1:4" x14ac:dyDescent="0.15">
      <c r="A79" s="8"/>
      <c r="B79" s="186" t="str">
        <f>Input!B73</f>
        <v>Client Computer Moves</v>
      </c>
      <c r="C79" s="37">
        <f>Input!C73</f>
        <v>0</v>
      </c>
      <c r="D79" s="138">
        <f>Input!D73</f>
        <v>5</v>
      </c>
    </row>
    <row r="80" spans="1:4" x14ac:dyDescent="0.15">
      <c r="A80" s="8"/>
      <c r="B80" s="186" t="str">
        <f>Input!B74</f>
        <v>Client Computer Upgrades</v>
      </c>
      <c r="C80" s="37">
        <f>Input!C74</f>
        <v>0</v>
      </c>
      <c r="D80" s="138">
        <f>Input!D74</f>
        <v>5</v>
      </c>
    </row>
    <row r="81" spans="1:4" x14ac:dyDescent="0.15">
      <c r="A81" s="8"/>
      <c r="B81" s="186" t="str">
        <f>Input!B75</f>
        <v>Provide User Training for this Project</v>
      </c>
      <c r="C81" s="37">
        <f>Input!C75</f>
        <v>0</v>
      </c>
      <c r="D81" s="138">
        <f>Input!D75</f>
        <v>5</v>
      </c>
    </row>
    <row r="82" spans="1:4" x14ac:dyDescent="0.15">
      <c r="A82" s="8"/>
      <c r="B82" s="186" t="str">
        <f>Input!B76</f>
        <v xml:space="preserve">Curriculum Development </v>
      </c>
      <c r="C82" s="37">
        <f>Input!C76</f>
        <v>0</v>
      </c>
      <c r="D82" s="138">
        <f>Input!D76</f>
        <v>5</v>
      </c>
    </row>
    <row r="83" spans="1:4" x14ac:dyDescent="0.15">
      <c r="A83" s="8"/>
      <c r="B83" s="186" t="str">
        <f>Input!B77</f>
        <v>Consultants and Contractors</v>
      </c>
      <c r="C83" s="37">
        <f>Input!C77</f>
        <v>0</v>
      </c>
      <c r="D83" s="138">
        <f>Input!D77</f>
        <v>5</v>
      </c>
    </row>
    <row r="84" spans="1:4" x14ac:dyDescent="0.15">
      <c r="A84" s="8"/>
      <c r="B84" s="186" t="str">
        <f>Input!B78</f>
        <v>Outsourced Implementation</v>
      </c>
      <c r="C84" s="37">
        <f>Input!C78</f>
        <v>0</v>
      </c>
      <c r="D84" s="138">
        <f>Input!D78</f>
        <v>5</v>
      </c>
    </row>
    <row r="85" spans="1:4" x14ac:dyDescent="0.15">
      <c r="A85" s="8"/>
      <c r="B85" s="186" t="str">
        <f>Input!B79</f>
        <v>CS Staff Application Training</v>
      </c>
      <c r="C85" s="37">
        <f>Input!C79</f>
        <v>0</v>
      </c>
      <c r="D85" s="138">
        <f>Input!D79</f>
        <v>5</v>
      </c>
    </row>
    <row r="86" spans="1:4" x14ac:dyDescent="0.15">
      <c r="A86" s="8"/>
      <c r="B86" s="186" t="str">
        <f>Input!B80</f>
        <v>User System Training</v>
      </c>
      <c r="C86" s="37">
        <f>Input!C80</f>
        <v>0</v>
      </c>
      <c r="D86" s="138">
        <f>Input!D80</f>
        <v>5</v>
      </c>
    </row>
    <row r="87" spans="1:4" x14ac:dyDescent="0.15">
      <c r="A87" s="8"/>
      <c r="B87" s="186" t="str">
        <f>Input!B81</f>
        <v>User Application Training</v>
      </c>
      <c r="C87" s="37">
        <f>Input!C81</f>
        <v>0</v>
      </c>
      <c r="D87" s="138">
        <f>Input!D81</f>
        <v>5</v>
      </c>
    </row>
    <row r="88" spans="1:4" x14ac:dyDescent="0.15">
      <c r="A88" s="8"/>
      <c r="B88" s="186" t="str">
        <f>Input!B82</f>
        <v>Travel</v>
      </c>
      <c r="C88" s="37">
        <f>Input!C82</f>
        <v>0</v>
      </c>
      <c r="D88" s="138">
        <f>Input!D82</f>
        <v>5</v>
      </c>
    </row>
    <row r="89" spans="1:4" x14ac:dyDescent="0.15">
      <c r="A89" s="8"/>
      <c r="B89" s="186" t="str">
        <f>Input!B83</f>
        <v>Non-Computer Svcs. Staff</v>
      </c>
      <c r="C89" s="37">
        <f>Input!C83</f>
        <v>0</v>
      </c>
      <c r="D89" s="138">
        <f>Input!D83</f>
        <v>5</v>
      </c>
    </row>
    <row r="90" spans="1:4" x14ac:dyDescent="0.15">
      <c r="A90" s="8"/>
      <c r="B90" s="186" t="str">
        <f>Input!B84</f>
        <v>Moves, Adds, Changes (Triage of Equipmnt)</v>
      </c>
      <c r="C90" s="37">
        <f>Input!C84</f>
        <v>0</v>
      </c>
      <c r="D90" s="138">
        <f>Input!D84</f>
        <v>5</v>
      </c>
    </row>
    <row r="91" spans="1:4" x14ac:dyDescent="0.15">
      <c r="A91" s="8"/>
      <c r="B91" s="186" t="str">
        <f>Input!B85</f>
        <v xml:space="preserve">Other: </v>
      </c>
      <c r="C91" s="37">
        <f>Input!C85</f>
        <v>0</v>
      </c>
      <c r="D91" s="138">
        <f>Input!D85</f>
        <v>5</v>
      </c>
    </row>
    <row r="92" spans="1:4" x14ac:dyDescent="0.15">
      <c r="A92" s="80"/>
      <c r="B92" s="72" t="s">
        <v>137</v>
      </c>
      <c r="C92" s="155">
        <f>SUM(C75:C91)</f>
        <v>0</v>
      </c>
      <c r="D92" s="141"/>
    </row>
    <row r="93" spans="1:4" x14ac:dyDescent="0.15">
      <c r="A93" s="113"/>
      <c r="B93" s="114"/>
      <c r="C93" s="153"/>
      <c r="D93" s="131"/>
    </row>
    <row r="94" spans="1:4" x14ac:dyDescent="0.15">
      <c r="A94" s="4" t="s">
        <v>15</v>
      </c>
      <c r="B94" s="5"/>
      <c r="C94" s="108"/>
      <c r="D94" s="131"/>
    </row>
    <row r="95" spans="1:4" x14ac:dyDescent="0.15">
      <c r="A95" s="8"/>
      <c r="B95" s="186" t="str">
        <f>Input!B87</f>
        <v xml:space="preserve">Technical Services </v>
      </c>
      <c r="C95" s="36">
        <f>Input!C87</f>
        <v>0</v>
      </c>
      <c r="D95" s="142">
        <f>Input!D87</f>
        <v>1</v>
      </c>
    </row>
    <row r="96" spans="1:4" x14ac:dyDescent="0.15">
      <c r="A96" s="8"/>
      <c r="B96" s="186" t="str">
        <f>Input!B88</f>
        <v xml:space="preserve">Service Desk </v>
      </c>
      <c r="C96" s="36">
        <f>Input!C88</f>
        <v>0</v>
      </c>
      <c r="D96" s="142">
        <f>Input!D88</f>
        <v>1</v>
      </c>
    </row>
    <row r="97" spans="1:5" x14ac:dyDescent="0.15">
      <c r="A97" s="8"/>
      <c r="B97" s="186" t="str">
        <f>Input!B89</f>
        <v>Planning and Process Management</v>
      </c>
      <c r="C97" s="36">
        <f>Input!C89</f>
        <v>0</v>
      </c>
      <c r="D97" s="142">
        <f>Input!D89</f>
        <v>1</v>
      </c>
    </row>
    <row r="98" spans="1:5" x14ac:dyDescent="0.15">
      <c r="A98" s="8"/>
      <c r="B98" s="186" t="str">
        <f>Input!B90</f>
        <v xml:space="preserve">Finance and Administration </v>
      </c>
      <c r="C98" s="36">
        <f>Input!C90</f>
        <v>0</v>
      </c>
      <c r="D98" s="142">
        <f>Input!D90</f>
        <v>1</v>
      </c>
    </row>
    <row r="99" spans="1:5" x14ac:dyDescent="0.15">
      <c r="A99" s="8"/>
      <c r="B99" s="186" t="str">
        <f>Input!B91</f>
        <v>Professional Development &amp; Training</v>
      </c>
      <c r="C99" s="36">
        <f>Input!C91</f>
        <v>0</v>
      </c>
      <c r="D99" s="142">
        <f>Input!D91</f>
        <v>1</v>
      </c>
    </row>
    <row r="100" spans="1:5" x14ac:dyDescent="0.15">
      <c r="A100" s="8"/>
      <c r="B100" s="186" t="str">
        <f>Input!B92</f>
        <v>Curriculum Development &amp; Support</v>
      </c>
      <c r="C100" s="36">
        <f>Input!C92</f>
        <v>0</v>
      </c>
      <c r="D100" s="142">
        <f>Input!D92</f>
        <v>1</v>
      </c>
    </row>
    <row r="101" spans="1:5" x14ac:dyDescent="0.15">
      <c r="A101" s="8"/>
      <c r="B101" s="186" t="str">
        <f>Input!B93</f>
        <v>Contractors</v>
      </c>
      <c r="C101" s="36">
        <f>Input!C93</f>
        <v>0</v>
      </c>
      <c r="D101" s="142">
        <f>Input!D93</f>
        <v>1</v>
      </c>
    </row>
    <row r="102" spans="1:5" x14ac:dyDescent="0.15">
      <c r="A102" s="8"/>
      <c r="B102" s="186" t="str">
        <f>Input!B94</f>
        <v>Replaced Systems Support Savings</v>
      </c>
      <c r="C102" s="36">
        <f>Input!C94</f>
        <v>0</v>
      </c>
      <c r="D102" s="142">
        <f>Input!D94</f>
        <v>1</v>
      </c>
    </row>
    <row r="103" spans="1:5" x14ac:dyDescent="0.15">
      <c r="A103" s="8"/>
      <c r="B103" s="186" t="str">
        <f>Input!B95</f>
        <v xml:space="preserve">Other: </v>
      </c>
      <c r="C103" s="37">
        <f>Input!C95</f>
        <v>0</v>
      </c>
      <c r="D103" s="138">
        <f>Input!D95</f>
        <v>5</v>
      </c>
    </row>
    <row r="104" spans="1:5" x14ac:dyDescent="0.15">
      <c r="A104" s="71"/>
      <c r="B104" s="72" t="s">
        <v>138</v>
      </c>
      <c r="C104" s="155">
        <f>SUM(C95:C103)</f>
        <v>0</v>
      </c>
      <c r="D104" s="131"/>
    </row>
    <row r="105" spans="1:5" x14ac:dyDescent="0.15">
      <c r="A105" s="113"/>
      <c r="B105" s="114"/>
      <c r="C105" s="153"/>
      <c r="D105" s="131"/>
    </row>
    <row r="106" spans="1:5" x14ac:dyDescent="0.15">
      <c r="A106" s="4" t="s">
        <v>41</v>
      </c>
      <c r="B106" s="5"/>
      <c r="C106" s="108"/>
      <c r="D106" s="131"/>
      <c r="E106" t="s">
        <v>181</v>
      </c>
    </row>
    <row r="107" spans="1:5" x14ac:dyDescent="0.15">
      <c r="A107" s="8"/>
      <c r="B107" s="186" t="str">
        <f>Input!B97</f>
        <v>Unpaid Teacher/staff Training Time</v>
      </c>
      <c r="C107" s="37">
        <f>Input!C97</f>
        <v>0</v>
      </c>
      <c r="D107" s="105">
        <f>Input!D97</f>
        <v>5</v>
      </c>
    </row>
    <row r="108" spans="1:5" x14ac:dyDescent="0.15">
      <c r="A108" s="8"/>
      <c r="B108" s="186" t="str">
        <f>Input!B98</f>
        <v>Client Computer implementation Time</v>
      </c>
      <c r="C108" s="37">
        <f>Input!C98</f>
        <v>0</v>
      </c>
      <c r="D108" s="105">
        <f>Input!D98</f>
        <v>5</v>
      </c>
    </row>
    <row r="109" spans="1:5" x14ac:dyDescent="0.15">
      <c r="A109" s="8"/>
      <c r="B109" s="186" t="str">
        <f>Input!B99</f>
        <v xml:space="preserve">Other: </v>
      </c>
      <c r="C109" s="37">
        <f>Input!C99</f>
        <v>0</v>
      </c>
      <c r="D109" s="105">
        <f>Input!D99</f>
        <v>5</v>
      </c>
    </row>
    <row r="110" spans="1:5" x14ac:dyDescent="0.15">
      <c r="A110" s="80"/>
      <c r="B110" s="72" t="s">
        <v>184</v>
      </c>
      <c r="C110" s="155">
        <f>SUM(C107:C109)</f>
        <v>0</v>
      </c>
      <c r="D110" s="131"/>
    </row>
    <row r="111" spans="1:5" x14ac:dyDescent="0.15">
      <c r="A111" s="125"/>
      <c r="B111" s="114"/>
      <c r="C111" s="153"/>
      <c r="D111" s="131"/>
    </row>
    <row r="112" spans="1:5" x14ac:dyDescent="0.15">
      <c r="A112" s="4" t="s">
        <v>16</v>
      </c>
      <c r="B112" s="5"/>
      <c r="C112" s="108"/>
      <c r="D112" s="131"/>
      <c r="E112" t="s">
        <v>180</v>
      </c>
    </row>
    <row r="113" spans="1:4" x14ac:dyDescent="0.15">
      <c r="A113" s="11"/>
      <c r="B113" s="186" t="str">
        <f>Input!B101</f>
        <v>Computer Maintenance</v>
      </c>
      <c r="C113" s="36">
        <f>Input!C101</f>
        <v>0</v>
      </c>
      <c r="D113" s="142">
        <f>Input!D101</f>
        <v>1</v>
      </c>
    </row>
    <row r="114" spans="1:4" x14ac:dyDescent="0.15">
      <c r="A114" s="11"/>
      <c r="B114" s="186" t="str">
        <f>Input!B102</f>
        <v xml:space="preserve">Application Development </v>
      </c>
      <c r="C114" s="36">
        <f>Input!C102</f>
        <v>0</v>
      </c>
      <c r="D114" s="142">
        <f>Input!D102</f>
        <v>1</v>
      </c>
    </row>
    <row r="115" spans="1:4" x14ac:dyDescent="0.15">
      <c r="A115" s="11"/>
      <c r="B115" s="186" t="str">
        <f>Input!B103</f>
        <v>Assisting Others</v>
      </c>
      <c r="C115" s="36">
        <f>Input!C103</f>
        <v>0</v>
      </c>
      <c r="D115" s="142">
        <f>Input!D103</f>
        <v>1</v>
      </c>
    </row>
    <row r="116" spans="1:4" x14ac:dyDescent="0.15">
      <c r="A116" s="11"/>
      <c r="B116" s="186" t="str">
        <f>Input!B104</f>
        <v>Receiving Help</v>
      </c>
      <c r="C116" s="36">
        <f>Input!C104</f>
        <v>0</v>
      </c>
      <c r="D116" s="142">
        <f>Input!D104</f>
        <v>1</v>
      </c>
    </row>
    <row r="117" spans="1:4" x14ac:dyDescent="0.15">
      <c r="A117" s="11"/>
      <c r="B117" s="186" t="str">
        <f>Input!B105</f>
        <v>Casual Learning</v>
      </c>
      <c r="C117" s="36">
        <f>Input!C105</f>
        <v>0</v>
      </c>
      <c r="D117" s="142">
        <f>Input!D105</f>
        <v>1</v>
      </c>
    </row>
    <row r="118" spans="1:4" x14ac:dyDescent="0.15">
      <c r="A118" s="11"/>
      <c r="B118" s="186" t="str">
        <f>Input!B106</f>
        <v>Productivity Lost from Downtime</v>
      </c>
      <c r="C118" s="36">
        <f>Input!C106</f>
        <v>0</v>
      </c>
      <c r="D118" s="142">
        <f>Input!D106</f>
        <v>1</v>
      </c>
    </row>
    <row r="119" spans="1:4" x14ac:dyDescent="0.15">
      <c r="A119" s="11"/>
      <c r="B119" s="186" t="str">
        <f>Input!B107</f>
        <v>Training</v>
      </c>
      <c r="C119" s="36">
        <f>Input!C107</f>
        <v>0</v>
      </c>
      <c r="D119" s="142">
        <f>Input!D107</f>
        <v>1</v>
      </c>
    </row>
    <row r="120" spans="1:4" x14ac:dyDescent="0.15">
      <c r="A120" s="11"/>
      <c r="B120" s="186" t="str">
        <f>Input!B108</f>
        <v>Replaced Systems User Time Savings</v>
      </c>
      <c r="C120" s="36">
        <f>Input!C108</f>
        <v>0</v>
      </c>
      <c r="D120" s="142">
        <f>Input!D108</f>
        <v>1</v>
      </c>
    </row>
    <row r="121" spans="1:4" x14ac:dyDescent="0.15">
      <c r="A121" s="11"/>
      <c r="B121" s="186" t="str">
        <f>Input!B109</f>
        <v xml:space="preserve">Other: </v>
      </c>
      <c r="C121" s="37">
        <f>Input!C109</f>
        <v>0</v>
      </c>
      <c r="D121" s="138">
        <f>Input!D109</f>
        <v>5</v>
      </c>
    </row>
    <row r="122" spans="1:4" x14ac:dyDescent="0.15">
      <c r="A122" s="71"/>
      <c r="B122" s="72" t="s">
        <v>140</v>
      </c>
      <c r="C122" s="155">
        <f>SUM(C113:C121)</f>
        <v>0</v>
      </c>
      <c r="D122" s="131"/>
    </row>
    <row r="123" spans="1:4" x14ac:dyDescent="0.15">
      <c r="A123" s="113"/>
      <c r="B123" s="114"/>
      <c r="C123" s="153"/>
      <c r="D123" s="131"/>
    </row>
    <row r="124" spans="1:4" x14ac:dyDescent="0.15">
      <c r="A124" s="4" t="s">
        <v>17</v>
      </c>
      <c r="B124" s="5"/>
      <c r="C124" s="108"/>
      <c r="D124" s="131"/>
    </row>
    <row r="125" spans="1:4" x14ac:dyDescent="0.15">
      <c r="A125" s="8"/>
      <c r="B125" s="186" t="str">
        <f>Input!B111</f>
        <v>New Building/Addition Construction est.</v>
      </c>
      <c r="C125" s="37">
        <f>Input!C111</f>
        <v>0</v>
      </c>
      <c r="D125" s="138">
        <f>Input!D111</f>
        <v>10</v>
      </c>
    </row>
    <row r="126" spans="1:4" x14ac:dyDescent="0.15">
      <c r="A126" s="8"/>
      <c r="B126" s="186" t="str">
        <f>Input!B112</f>
        <v>Teleconference &amp; AV Infrastructure</v>
      </c>
      <c r="C126" s="37">
        <f>Input!C112</f>
        <v>0</v>
      </c>
      <c r="D126" s="138">
        <f>Input!D112</f>
        <v>5</v>
      </c>
    </row>
    <row r="127" spans="1:4" x14ac:dyDescent="0.15">
      <c r="A127" s="8"/>
      <c r="B127" s="186" t="str">
        <f>Input!B113</f>
        <v>Electrical/Voice/Data Wiring</v>
      </c>
      <c r="C127" s="37">
        <f>Input!C113</f>
        <v>0</v>
      </c>
      <c r="D127" s="138">
        <f>Input!D113</f>
        <v>7</v>
      </c>
    </row>
    <row r="128" spans="1:4" x14ac:dyDescent="0.15">
      <c r="A128" s="8"/>
      <c r="B128" s="186" t="str">
        <f>Input!B114</f>
        <v>Asbestos Removal</v>
      </c>
      <c r="C128" s="37">
        <f>Input!C114</f>
        <v>0</v>
      </c>
      <c r="D128" s="138">
        <f>Input!D114</f>
        <v>10</v>
      </c>
    </row>
    <row r="129" spans="1:4" x14ac:dyDescent="0.15">
      <c r="A129" s="8"/>
      <c r="B129" s="186" t="str">
        <f>Input!B115</f>
        <v>Physical Security Upgrades</v>
      </c>
      <c r="C129" s="37">
        <f>Input!C115</f>
        <v>0</v>
      </c>
      <c r="D129" s="138">
        <f>Input!D115</f>
        <v>5</v>
      </c>
    </row>
    <row r="130" spans="1:4" x14ac:dyDescent="0.15">
      <c r="A130" s="8"/>
      <c r="B130" s="186" t="str">
        <f>Input!B116</f>
        <v>Furniture</v>
      </c>
      <c r="C130" s="37">
        <f>Input!C116</f>
        <v>0</v>
      </c>
      <c r="D130" s="138">
        <f>Input!D116</f>
        <v>5</v>
      </c>
    </row>
    <row r="131" spans="1:4" x14ac:dyDescent="0.15">
      <c r="A131" s="8"/>
      <c r="B131" s="186" t="str">
        <f>Input!B117</f>
        <v xml:space="preserve">Other: </v>
      </c>
      <c r="C131" s="37">
        <f>Input!C117</f>
        <v>0</v>
      </c>
      <c r="D131" s="138">
        <f>Input!D117</f>
        <v>5</v>
      </c>
    </row>
    <row r="132" spans="1:4" x14ac:dyDescent="0.15">
      <c r="A132" s="71"/>
      <c r="B132" s="72" t="s">
        <v>141</v>
      </c>
      <c r="C132" s="155">
        <f>SUM(C125:C131)</f>
        <v>0</v>
      </c>
      <c r="D132" s="131"/>
    </row>
    <row r="133" spans="1:4" x14ac:dyDescent="0.15">
      <c r="A133" s="113"/>
      <c r="B133" s="114"/>
      <c r="C133" s="153"/>
      <c r="D133" s="131"/>
    </row>
    <row r="134" spans="1:4" x14ac:dyDescent="0.15">
      <c r="A134" s="4" t="s">
        <v>18</v>
      </c>
      <c r="B134" s="5"/>
      <c r="C134" s="108"/>
      <c r="D134" s="131"/>
    </row>
    <row r="135" spans="1:4" x14ac:dyDescent="0.15">
      <c r="A135" s="8"/>
      <c r="B135" s="186" t="str">
        <f>Input!B119</f>
        <v>HVAC Equip. Uprade/Installation</v>
      </c>
      <c r="C135" s="37">
        <f>Input!C119</f>
        <v>0</v>
      </c>
      <c r="D135" s="138">
        <f>Input!D119</f>
        <v>10</v>
      </c>
    </row>
    <row r="136" spans="1:4" x14ac:dyDescent="0.15">
      <c r="A136" s="8"/>
      <c r="B136" s="186" t="str">
        <f>Input!B120</f>
        <v>Installation of HVAC Venting/Filters</v>
      </c>
      <c r="C136" s="37">
        <f>Input!C120</f>
        <v>0</v>
      </c>
      <c r="D136" s="138">
        <f>Input!D120</f>
        <v>10</v>
      </c>
    </row>
    <row r="137" spans="1:4" x14ac:dyDescent="0.15">
      <c r="A137" s="8"/>
      <c r="B137" s="186" t="str">
        <f>Input!B121</f>
        <v>Electrical Service Upgrades</v>
      </c>
      <c r="C137" s="37">
        <f>Input!C121</f>
        <v>0</v>
      </c>
      <c r="D137" s="138">
        <f>Input!D121</f>
        <v>10</v>
      </c>
    </row>
    <row r="138" spans="1:4" x14ac:dyDescent="0.15">
      <c r="A138" s="8"/>
      <c r="B138" s="186" t="str">
        <f>Input!B122</f>
        <v>Backup Power Supplies</v>
      </c>
      <c r="C138" s="37">
        <f>Input!C122</f>
        <v>0</v>
      </c>
      <c r="D138" s="138">
        <f>Input!D122</f>
        <v>5</v>
      </c>
    </row>
    <row r="139" spans="1:4" x14ac:dyDescent="0.15">
      <c r="A139" s="8"/>
      <c r="B139" s="186" t="str">
        <f>Input!B123</f>
        <v>Power Req for New Technology</v>
      </c>
      <c r="C139" s="36">
        <f>Input!C123</f>
        <v>0</v>
      </c>
      <c r="D139" s="142">
        <f>Input!D123</f>
        <v>1</v>
      </c>
    </row>
    <row r="140" spans="1:4" x14ac:dyDescent="0.15">
      <c r="A140" s="8"/>
      <c r="B140" s="186" t="str">
        <f>Input!B124</f>
        <v>Additional HVAC Power Requirements</v>
      </c>
      <c r="C140" s="36">
        <f>Input!C124</f>
        <v>0</v>
      </c>
      <c r="D140" s="142">
        <f>Input!D124</f>
        <v>1</v>
      </c>
    </row>
    <row r="141" spans="1:4" x14ac:dyDescent="0.15">
      <c r="A141" s="8"/>
      <c r="B141" s="186" t="str">
        <f>Input!B125</f>
        <v xml:space="preserve">Other: </v>
      </c>
      <c r="C141" s="37">
        <f>Input!C125</f>
        <v>0</v>
      </c>
      <c r="D141" s="138">
        <f>Input!D125</f>
        <v>5</v>
      </c>
    </row>
    <row r="142" spans="1:4" x14ac:dyDescent="0.15">
      <c r="A142" s="71"/>
      <c r="B142" s="72" t="s">
        <v>142</v>
      </c>
      <c r="C142" s="154">
        <f>SUM(C135:C141)</f>
        <v>0</v>
      </c>
      <c r="D142" s="143"/>
    </row>
    <row r="143" spans="1:4" x14ac:dyDescent="0.15">
      <c r="A143" s="71"/>
      <c r="B143" s="72"/>
      <c r="C143" s="41" t="s">
        <v>157</v>
      </c>
      <c r="D143" s="144"/>
    </row>
    <row r="144" spans="1:4" ht="14" x14ac:dyDescent="0.15">
      <c r="A144" s="71"/>
      <c r="B144" s="72" t="s">
        <v>151</v>
      </c>
      <c r="C144" s="45">
        <f>C39+C48+C65+C72+C92+C104+C132+C142</f>
        <v>0</v>
      </c>
      <c r="D144" s="144"/>
    </row>
    <row r="145" spans="1:4" ht="14" x14ac:dyDescent="0.15">
      <c r="A145" s="71"/>
      <c r="B145" s="72" t="s">
        <v>152</v>
      </c>
      <c r="C145" s="45">
        <f>C110+C122</f>
        <v>0</v>
      </c>
      <c r="D145" s="144"/>
    </row>
    <row r="146" spans="1:4" x14ac:dyDescent="0.15">
      <c r="A146" s="7"/>
      <c r="B146" s="5"/>
      <c r="C146" s="37"/>
      <c r="D146" s="138"/>
    </row>
    <row r="147" spans="1:4" ht="14" x14ac:dyDescent="0.15">
      <c r="A147" s="71"/>
      <c r="B147" s="81" t="s">
        <v>124</v>
      </c>
      <c r="C147" s="45">
        <f>0.5*SUM(C7:C142)</f>
        <v>0</v>
      </c>
      <c r="D147" s="145"/>
    </row>
    <row r="148" spans="1:4" ht="14" thickBot="1" x14ac:dyDescent="0.2">
      <c r="A148" s="13"/>
      <c r="B148" s="14"/>
      <c r="C148" s="67"/>
      <c r="D148" s="146"/>
    </row>
    <row r="149" spans="1:4" ht="14" thickTop="1" x14ac:dyDescent="0.15">
      <c r="A149" s="25"/>
      <c r="B149" s="25"/>
      <c r="C149" s="38"/>
      <c r="D149" s="100"/>
    </row>
    <row r="150" spans="1:4" x14ac:dyDescent="0.15">
      <c r="A150" s="28" t="s">
        <v>149</v>
      </c>
      <c r="C150" s="39"/>
      <c r="D150" s="101"/>
    </row>
    <row r="151" spans="1:4" x14ac:dyDescent="0.15">
      <c r="A151" s="26"/>
      <c r="B151" s="28" t="s">
        <v>150</v>
      </c>
      <c r="C151" s="39"/>
      <c r="D151" s="101"/>
    </row>
    <row r="152" spans="1:4" x14ac:dyDescent="0.15">
      <c r="A152" s="28" t="s">
        <v>145</v>
      </c>
      <c r="C152" s="39"/>
      <c r="D152" s="101"/>
    </row>
    <row r="153" spans="1:4" ht="14" thickBot="1" x14ac:dyDescent="0.2">
      <c r="A153" s="26"/>
      <c r="B153" s="26"/>
      <c r="C153" s="39"/>
      <c r="D153" s="26"/>
    </row>
    <row r="154" spans="1:4" ht="22" thickTop="1" thickBot="1" x14ac:dyDescent="0.25">
      <c r="A154" s="44"/>
      <c r="B154" s="334" t="s">
        <v>125</v>
      </c>
      <c r="C154" s="335"/>
      <c r="D154" s="26"/>
    </row>
    <row r="155" spans="1:4" ht="35" thickTop="1" x14ac:dyDescent="0.15">
      <c r="A155" s="2"/>
      <c r="B155" s="3" t="s">
        <v>1</v>
      </c>
      <c r="C155" s="50" t="s">
        <v>153</v>
      </c>
      <c r="D155" s="43"/>
    </row>
    <row r="156" spans="1:4" x14ac:dyDescent="0.15">
      <c r="A156" s="4" t="s">
        <v>94</v>
      </c>
      <c r="B156" s="5"/>
      <c r="D156" s="42"/>
    </row>
    <row r="157" spans="1:4" x14ac:dyDescent="0.15">
      <c r="A157" s="7"/>
      <c r="B157" s="186" t="str">
        <f>Input!B9</f>
        <v>Purch/lease Client Desktop Computers</v>
      </c>
      <c r="C157" s="58">
        <f>Input!F9</f>
        <v>0</v>
      </c>
      <c r="D157" s="42"/>
    </row>
    <row r="158" spans="1:4" x14ac:dyDescent="0.15">
      <c r="A158" s="7"/>
      <c r="B158" s="186" t="str">
        <f>Input!B10</f>
        <v>Purch/lease Client Notebook Computers</v>
      </c>
      <c r="C158" s="58">
        <f>Input!F10</f>
        <v>0</v>
      </c>
      <c r="D158" s="42"/>
    </row>
    <row r="159" spans="1:4" x14ac:dyDescent="0.15">
      <c r="A159" s="7"/>
      <c r="B159" s="186" t="str">
        <f>Input!B11</f>
        <v>Upgrade Client Computers</v>
      </c>
      <c r="C159" s="52">
        <f>Input!F11</f>
        <v>0</v>
      </c>
      <c r="D159" s="42"/>
    </row>
    <row r="160" spans="1:4" x14ac:dyDescent="0.15">
      <c r="A160" s="7"/>
      <c r="B160" s="186" t="str">
        <f>Input!B12</f>
        <v>Purchase Client Appliances</v>
      </c>
      <c r="C160" s="52">
        <f>Input!F12</f>
        <v>0</v>
      </c>
      <c r="D160" s="42"/>
    </row>
    <row r="161" spans="1:4" x14ac:dyDescent="0.15">
      <c r="A161" s="7"/>
      <c r="B161" s="186" t="str">
        <f>Input!B13</f>
        <v>Purchase Handheld Devices</v>
      </c>
      <c r="C161" s="52">
        <f>Input!F13</f>
        <v>0</v>
      </c>
      <c r="D161" s="42"/>
    </row>
    <row r="162" spans="1:4" ht="14.25" customHeight="1" x14ac:dyDescent="0.15">
      <c r="A162" s="7"/>
      <c r="B162" s="186" t="str">
        <f>Input!B14</f>
        <v>Purchase Assistive Technology</v>
      </c>
      <c r="C162" s="52">
        <f>Input!F14</f>
        <v>0</v>
      </c>
      <c r="D162" s="42"/>
    </row>
    <row r="163" spans="1:4" x14ac:dyDescent="0.15">
      <c r="A163" s="7"/>
      <c r="B163" s="186" t="str">
        <f>Input!B15</f>
        <v>Purchase Peripherals</v>
      </c>
      <c r="C163" s="52">
        <f>Input!F15</f>
        <v>0</v>
      </c>
      <c r="D163" s="42"/>
    </row>
    <row r="164" spans="1:4" x14ac:dyDescent="0.15">
      <c r="A164" s="7"/>
      <c r="B164" s="186" t="str">
        <f>Input!B16</f>
        <v>Purchase Client Computer Software</v>
      </c>
      <c r="C164" s="52">
        <f>Input!F16</f>
        <v>0</v>
      </c>
      <c r="D164" s="42"/>
    </row>
    <row r="165" spans="1:4" x14ac:dyDescent="0.15">
      <c r="A165" s="7"/>
      <c r="B165" s="186" t="str">
        <f>Input!B17</f>
        <v>Purchase/lease Server(s)</v>
      </c>
      <c r="C165" s="58">
        <f>Input!F17</f>
        <v>0</v>
      </c>
      <c r="D165" s="42"/>
    </row>
    <row r="166" spans="1:4" x14ac:dyDescent="0.15">
      <c r="A166" s="7"/>
      <c r="B166" s="186" t="str">
        <f>Input!B18</f>
        <v>Upgrade Servers</v>
      </c>
      <c r="C166" s="52">
        <f>Input!F18</f>
        <v>0</v>
      </c>
      <c r="D166" s="42"/>
    </row>
    <row r="167" spans="1:4" x14ac:dyDescent="0.15">
      <c r="A167" s="7"/>
      <c r="B167" s="186" t="str">
        <f>Input!B19</f>
        <v>Purchase Server Software</v>
      </c>
      <c r="C167" s="52">
        <f>Input!F19</f>
        <v>0</v>
      </c>
      <c r="D167" s="42"/>
    </row>
    <row r="168" spans="1:4" x14ac:dyDescent="0.15">
      <c r="A168" s="7"/>
      <c r="B168" s="186" t="str">
        <f>Input!B20</f>
        <v>Annual Software License Fees</v>
      </c>
      <c r="C168" s="58">
        <f>Input!F20</f>
        <v>0</v>
      </c>
      <c r="D168" s="42"/>
    </row>
    <row r="169" spans="1:4" x14ac:dyDescent="0.15">
      <c r="A169" s="7"/>
      <c r="B169" s="186" t="str">
        <f>Input!B21</f>
        <v>Purchase/Upgrade Mainframe/terminals</v>
      </c>
      <c r="C169" s="52">
        <f>Input!F21</f>
        <v>0</v>
      </c>
      <c r="D169" s="42"/>
    </row>
    <row r="170" spans="1:4" x14ac:dyDescent="0.15">
      <c r="A170" s="7"/>
      <c r="B170" s="186" t="str">
        <f>Input!B22</f>
        <v>New Network Switches, Routers</v>
      </c>
      <c r="C170" s="52">
        <f>Input!F22</f>
        <v>0</v>
      </c>
      <c r="D170" s="42"/>
    </row>
    <row r="171" spans="1:4" x14ac:dyDescent="0.15">
      <c r="A171" s="7"/>
      <c r="B171" s="186" t="str">
        <f>Input!B23</f>
        <v>Purchase Wireless Access Points</v>
      </c>
      <c r="C171" s="52">
        <f>Input!F23</f>
        <v>0</v>
      </c>
      <c r="D171" s="42"/>
    </row>
    <row r="172" spans="1:4" x14ac:dyDescent="0.15">
      <c r="A172" s="7"/>
      <c r="B172" s="186" t="str">
        <f>Input!B24</f>
        <v>New Network Jacks, Cable</v>
      </c>
      <c r="C172" s="52">
        <f>Input!F24</f>
        <v>0</v>
      </c>
      <c r="D172" s="42"/>
    </row>
    <row r="173" spans="1:4" x14ac:dyDescent="0.15">
      <c r="A173" s="7"/>
      <c r="B173" s="186" t="str">
        <f>Input!B25</f>
        <v>Purchase/lease Printers</v>
      </c>
      <c r="C173" s="37">
        <f>Input!F25</f>
        <v>0</v>
      </c>
      <c r="D173" s="42"/>
    </row>
    <row r="174" spans="1:4" x14ac:dyDescent="0.15">
      <c r="A174" s="7"/>
      <c r="B174" s="186" t="str">
        <f>Input!B26</f>
        <v>Annual Printer Supplies Cost</v>
      </c>
      <c r="C174" s="37">
        <f>Input!F26</f>
        <v>0</v>
      </c>
      <c r="D174" s="42"/>
    </row>
    <row r="175" spans="1:4" x14ac:dyDescent="0.15">
      <c r="A175" s="7"/>
      <c r="B175" s="186" t="str">
        <f>Input!B27</f>
        <v>Batteries &amp; other Supplies</v>
      </c>
      <c r="C175" s="37">
        <f>Input!F27</f>
        <v>0</v>
      </c>
      <c r="D175" s="42"/>
    </row>
    <row r="176" spans="1:4" x14ac:dyDescent="0.15">
      <c r="A176" s="7"/>
      <c r="B176" s="186" t="str">
        <f>Input!B28</f>
        <v>Displays not included with computers</v>
      </c>
      <c r="C176" s="52">
        <f>Input!F28</f>
        <v>0</v>
      </c>
      <c r="D176" s="42"/>
    </row>
    <row r="177" spans="1:4" x14ac:dyDescent="0.15">
      <c r="A177" s="7"/>
      <c r="B177" s="186" t="str">
        <f>Input!B29</f>
        <v>Fax Equipment</v>
      </c>
      <c r="C177" s="52">
        <f>Input!F29</f>
        <v>0</v>
      </c>
      <c r="D177" s="42"/>
    </row>
    <row r="178" spans="1:4" x14ac:dyDescent="0.15">
      <c r="A178" s="7"/>
      <c r="B178" s="186" t="str">
        <f>Input!B30</f>
        <v>Copiers and Scanners</v>
      </c>
      <c r="C178" s="52">
        <f>Input!F30</f>
        <v>0</v>
      </c>
      <c r="D178" s="42"/>
    </row>
    <row r="179" spans="1:4" x14ac:dyDescent="0.15">
      <c r="A179" s="7"/>
      <c r="B179" s="186" t="str">
        <f>Input!B31</f>
        <v>Cameras, AV Equipment, Sound Sys</v>
      </c>
      <c r="C179" s="52">
        <f>Input!F31</f>
        <v>0</v>
      </c>
      <c r="D179" s="42"/>
    </row>
    <row r="180" spans="1:4" x14ac:dyDescent="0.15">
      <c r="A180" s="7"/>
      <c r="B180" s="186" t="str">
        <f>Input!B32</f>
        <v>Interactive Whiteboards</v>
      </c>
      <c r="C180" s="52">
        <f>Input!F32</f>
        <v>0</v>
      </c>
      <c r="D180" s="42"/>
    </row>
    <row r="181" spans="1:4" x14ac:dyDescent="0.15">
      <c r="A181" s="7"/>
      <c r="B181" s="186" t="str">
        <f>Input!B33</f>
        <v>Mobile Laptop Carts</v>
      </c>
      <c r="C181" s="52">
        <f>Input!F33</f>
        <v>0</v>
      </c>
      <c r="D181" s="42"/>
    </row>
    <row r="182" spans="1:4" x14ac:dyDescent="0.15">
      <c r="A182" s="7"/>
      <c r="B182" s="186" t="str">
        <f>Input!B34</f>
        <v>Old Technology Disposal</v>
      </c>
      <c r="C182" s="52">
        <f>Input!F34</f>
        <v>0</v>
      </c>
      <c r="D182" s="42"/>
    </row>
    <row r="183" spans="1:4" x14ac:dyDescent="0.15">
      <c r="A183" s="7"/>
      <c r="B183" s="186" t="str">
        <f>Input!B35</f>
        <v>Wide Area Network (Pvt. or Leased)</v>
      </c>
      <c r="C183" s="58">
        <f>Input!F35</f>
        <v>0</v>
      </c>
      <c r="D183" s="42"/>
    </row>
    <row r="184" spans="1:4" x14ac:dyDescent="0.15">
      <c r="A184" s="7"/>
      <c r="B184" s="186" t="str">
        <f>Input!B36</f>
        <v>Voice Infrastructure (PBX, handsets, etc.)</v>
      </c>
      <c r="C184" s="58">
        <f>Input!F36</f>
        <v>0</v>
      </c>
      <c r="D184" s="42"/>
    </row>
    <row r="185" spans="1:4" x14ac:dyDescent="0.15">
      <c r="A185" s="7"/>
      <c r="B185" s="186" t="str">
        <f>Input!B37</f>
        <v>Spares, Test Equipment</v>
      </c>
      <c r="C185" s="52">
        <f>Input!F37</f>
        <v>0</v>
      </c>
      <c r="D185" s="42"/>
    </row>
    <row r="186" spans="1:4" x14ac:dyDescent="0.15">
      <c r="A186" s="7"/>
      <c r="B186" s="186" t="str">
        <f>Input!B38</f>
        <v>Insurance</v>
      </c>
      <c r="C186" s="58">
        <f>Input!F38</f>
        <v>0</v>
      </c>
      <c r="D186" s="42"/>
    </row>
    <row r="187" spans="1:4" x14ac:dyDescent="0.15">
      <c r="A187" s="7"/>
      <c r="B187" s="186" t="str">
        <f>Input!B39</f>
        <v>Current system replacement + cost or - savings</v>
      </c>
      <c r="C187" s="58">
        <f>Input!F39</f>
        <v>0</v>
      </c>
      <c r="D187" s="42"/>
    </row>
    <row r="188" spans="1:4" x14ac:dyDescent="0.15">
      <c r="A188" s="7"/>
      <c r="B188" s="186" t="str">
        <f>Input!B40</f>
        <v xml:space="preserve">Other: </v>
      </c>
      <c r="C188" s="106">
        <f>Input!F40</f>
        <v>0</v>
      </c>
      <c r="D188" s="42"/>
    </row>
    <row r="189" spans="1:4" x14ac:dyDescent="0.15">
      <c r="A189" s="71"/>
      <c r="B189" s="72" t="s">
        <v>134</v>
      </c>
      <c r="C189" s="157">
        <f>SUM(C157:C188)</f>
        <v>0</v>
      </c>
      <c r="D189" s="42"/>
    </row>
    <row r="190" spans="1:4" x14ac:dyDescent="0.15">
      <c r="A190" s="113"/>
      <c r="B190" s="114"/>
      <c r="C190" s="111"/>
      <c r="D190" s="42"/>
    </row>
    <row r="191" spans="1:4" x14ac:dyDescent="0.15">
      <c r="A191" s="4" t="s">
        <v>113</v>
      </c>
      <c r="B191" s="5"/>
      <c r="C191" s="111"/>
      <c r="D191" s="42"/>
    </row>
    <row r="192" spans="1:4" x14ac:dyDescent="0.15">
      <c r="A192" s="11"/>
      <c r="B192" s="186" t="str">
        <f>Input!B42</f>
        <v>External Application Provider(s)</v>
      </c>
      <c r="C192" s="58">
        <f>Input!F42</f>
        <v>0</v>
      </c>
      <c r="D192" s="42"/>
    </row>
    <row r="193" spans="1:4" x14ac:dyDescent="0.15">
      <c r="A193" s="11"/>
      <c r="B193" s="186" t="str">
        <f>Input!B43</f>
        <v xml:space="preserve">Ongoing Outsourced Services </v>
      </c>
      <c r="C193" s="58">
        <f>Input!F43</f>
        <v>0</v>
      </c>
      <c r="D193" s="42"/>
    </row>
    <row r="194" spans="1:4" x14ac:dyDescent="0.15">
      <c r="A194" s="11"/>
      <c r="B194" s="186" t="str">
        <f>Input!B44</f>
        <v>Maintenance Contracts (Annual)</v>
      </c>
      <c r="C194" s="58">
        <f>Input!F44</f>
        <v>0</v>
      </c>
      <c r="D194" s="42"/>
    </row>
    <row r="195" spans="1:4" x14ac:dyDescent="0.15">
      <c r="A195" s="11"/>
      <c r="B195" s="186" t="str">
        <f>Input!B45</f>
        <v>Consulting andVendor Support Svcs</v>
      </c>
      <c r="C195" s="52">
        <f>Input!F45</f>
        <v>0</v>
      </c>
      <c r="D195" s="42"/>
    </row>
    <row r="196" spans="1:4" x14ac:dyDescent="0.15">
      <c r="A196" s="11"/>
      <c r="B196" s="186" t="str">
        <f>Input!B46</f>
        <v>Old Equipment Disposal</v>
      </c>
      <c r="C196" s="52">
        <f>Input!F46</f>
        <v>0</v>
      </c>
      <c r="D196" s="42"/>
    </row>
    <row r="197" spans="1:4" x14ac:dyDescent="0.15">
      <c r="A197" s="11"/>
      <c r="B197" s="186" t="str">
        <f>Input!B47</f>
        <v xml:space="preserve">Other: </v>
      </c>
      <c r="C197" s="106">
        <f>Input!F47</f>
        <v>0</v>
      </c>
      <c r="D197" s="42"/>
    </row>
    <row r="198" spans="1:4" x14ac:dyDescent="0.15">
      <c r="A198" s="71"/>
      <c r="B198" s="72" t="s">
        <v>135</v>
      </c>
      <c r="C198" s="157">
        <f>SUM(C194:C196)</f>
        <v>0</v>
      </c>
      <c r="D198" s="42"/>
    </row>
    <row r="199" spans="1:4" x14ac:dyDescent="0.15">
      <c r="A199" s="113"/>
      <c r="B199" s="114"/>
      <c r="C199" s="111"/>
      <c r="D199" s="42"/>
    </row>
    <row r="200" spans="1:4" x14ac:dyDescent="0.15">
      <c r="A200" s="75" t="s">
        <v>93</v>
      </c>
      <c r="B200" s="76"/>
      <c r="C200" s="111"/>
      <c r="D200" s="42"/>
    </row>
    <row r="201" spans="1:4" x14ac:dyDescent="0.15">
      <c r="A201" s="8"/>
      <c r="B201" s="9" t="str">
        <f>Input!B49</f>
        <v>PBX chassis</v>
      </c>
      <c r="C201" s="58">
        <f>Input!F49</f>
        <v>0</v>
      </c>
      <c r="D201" s="42"/>
    </row>
    <row r="202" spans="1:4" x14ac:dyDescent="0.15">
      <c r="A202" s="8"/>
      <c r="B202" s="9" t="str">
        <f>Input!B50</f>
        <v>Line cards</v>
      </c>
      <c r="C202" s="58">
        <f>Input!F50</f>
        <v>0</v>
      </c>
      <c r="D202" s="42"/>
    </row>
    <row r="203" spans="1:4" x14ac:dyDescent="0.15">
      <c r="A203" s="8"/>
      <c r="B203" s="9" t="str">
        <f>Input!B51</f>
        <v>Trunk cards</v>
      </c>
      <c r="C203" s="58">
        <f>Input!F51</f>
        <v>0</v>
      </c>
      <c r="D203" s="42"/>
    </row>
    <row r="204" spans="1:4" x14ac:dyDescent="0.15">
      <c r="A204" s="8"/>
      <c r="B204" s="9" t="str">
        <f>Input!B52</f>
        <v>Protocol conversion and voice compression</v>
      </c>
      <c r="C204" s="58">
        <f>Input!F52</f>
        <v>0</v>
      </c>
      <c r="D204" s="42"/>
    </row>
    <row r="205" spans="1:4" x14ac:dyDescent="0.15">
      <c r="A205" s="8"/>
      <c r="B205" s="9" t="str">
        <f>Input!B53</f>
        <v>Voice Messaging</v>
      </c>
      <c r="C205" s="58">
        <f>Input!F53</f>
        <v>0</v>
      </c>
      <c r="D205" s="42"/>
    </row>
    <row r="206" spans="1:4" x14ac:dyDescent="0.15">
      <c r="A206" s="8"/>
      <c r="B206" s="9" t="str">
        <f>Input!B54</f>
        <v>Other (UPS, HVAC)</v>
      </c>
      <c r="C206" s="58">
        <f>Input!F54</f>
        <v>0</v>
      </c>
      <c r="D206" s="42"/>
    </row>
    <row r="207" spans="1:4" x14ac:dyDescent="0.15">
      <c r="A207" s="8"/>
      <c r="B207" s="9" t="str">
        <f>Input!B55</f>
        <v>System &amp; Admin Software</v>
      </c>
      <c r="C207" s="58">
        <f>Input!F55</f>
        <v>0</v>
      </c>
      <c r="D207" s="42"/>
    </row>
    <row r="208" spans="1:4" x14ac:dyDescent="0.15">
      <c r="A208" s="8"/>
      <c r="B208" s="9" t="str">
        <f>Input!B56</f>
        <v>User Software</v>
      </c>
      <c r="C208" s="58">
        <f>Input!F56</f>
        <v>0</v>
      </c>
      <c r="D208" s="42"/>
    </row>
    <row r="209" spans="1:4" x14ac:dyDescent="0.15">
      <c r="A209" s="8"/>
      <c r="B209" s="9" t="str">
        <f>Input!B57</f>
        <v>Call Accounting Software</v>
      </c>
      <c r="C209" s="58">
        <f>Input!F57</f>
        <v>0</v>
      </c>
      <c r="D209" s="42"/>
    </row>
    <row r="210" spans="1:4" x14ac:dyDescent="0.15">
      <c r="A210" s="8"/>
      <c r="B210" s="9" t="str">
        <f>Input!B58</f>
        <v>Analog/digital phone sets</v>
      </c>
      <c r="C210" s="58">
        <f>Input!F58</f>
        <v>0</v>
      </c>
      <c r="D210" s="42"/>
    </row>
    <row r="211" spans="1:4" x14ac:dyDescent="0.15">
      <c r="A211" s="8"/>
      <c r="B211" s="9" t="str">
        <f>Input!B59</f>
        <v>Specialized Phones</v>
      </c>
      <c r="C211" s="58">
        <f>Input!F59</f>
        <v>0</v>
      </c>
      <c r="D211" s="42"/>
    </row>
    <row r="212" spans="1:4" x14ac:dyDescent="0.15">
      <c r="A212" s="8"/>
      <c r="B212" s="9" t="str">
        <f>Input!B60</f>
        <v>Admin consoles</v>
      </c>
      <c r="C212" s="58">
        <f>Input!F60</f>
        <v>0</v>
      </c>
      <c r="D212" s="42"/>
    </row>
    <row r="213" spans="1:4" x14ac:dyDescent="0.15">
      <c r="A213" s="8"/>
      <c r="B213" s="9" t="str">
        <f>Input!B61</f>
        <v>TAPI Adapters and Software</v>
      </c>
      <c r="C213" s="58">
        <f>Input!F61</f>
        <v>0</v>
      </c>
      <c r="D213" s="42"/>
    </row>
    <row r="214" spans="1:4" x14ac:dyDescent="0.15">
      <c r="A214" s="30"/>
      <c r="B214" s="9" t="str">
        <f>Input!B62</f>
        <v xml:space="preserve">Other: </v>
      </c>
      <c r="C214" s="106">
        <f>Input!F62</f>
        <v>0</v>
      </c>
      <c r="D214" s="42"/>
    </row>
    <row r="215" spans="1:4" x14ac:dyDescent="0.15">
      <c r="A215" s="71"/>
      <c r="B215" s="72" t="s">
        <v>136</v>
      </c>
      <c r="C215" s="157">
        <f>SUM(C201:C214)</f>
        <v>0</v>
      </c>
      <c r="D215" s="42"/>
    </row>
    <row r="216" spans="1:4" x14ac:dyDescent="0.15">
      <c r="A216" s="113"/>
      <c r="B216" s="114"/>
      <c r="C216" s="111"/>
      <c r="D216" s="42"/>
    </row>
    <row r="217" spans="1:4" x14ac:dyDescent="0.15">
      <c r="A217" s="33" t="s">
        <v>112</v>
      </c>
      <c r="B217" s="23"/>
      <c r="C217" s="123"/>
      <c r="D217" s="42"/>
    </row>
    <row r="218" spans="1:4" x14ac:dyDescent="0.15">
      <c r="A218" s="30"/>
      <c r="B218" s="23" t="str">
        <f>Input!B64</f>
        <v>Line Access or Voice Service Fees</v>
      </c>
      <c r="C218" s="106">
        <f>Input!F64</f>
        <v>0</v>
      </c>
      <c r="D218" s="42"/>
    </row>
    <row r="219" spans="1:4" x14ac:dyDescent="0.15">
      <c r="A219" s="30"/>
      <c r="B219" s="23" t="str">
        <f>Input!B65</f>
        <v>Leased line or Dedicated Circuit Costs</v>
      </c>
      <c r="C219" s="106">
        <f>Input!F65</f>
        <v>0</v>
      </c>
      <c r="D219" s="42"/>
    </row>
    <row r="220" spans="1:4" x14ac:dyDescent="0.15">
      <c r="A220" s="30"/>
      <c r="B220" s="23" t="str">
        <f>Input!B66</f>
        <v>Long Distance Charges</v>
      </c>
      <c r="C220" s="106">
        <f>Input!F66</f>
        <v>0</v>
      </c>
      <c r="D220" s="42"/>
    </row>
    <row r="221" spans="1:4" x14ac:dyDescent="0.15">
      <c r="A221" s="4"/>
      <c r="B221" s="23" t="str">
        <f>Input!B67</f>
        <v xml:space="preserve">Other: </v>
      </c>
      <c r="C221" s="106">
        <f>Input!F67</f>
        <v>0</v>
      </c>
      <c r="D221" s="42"/>
    </row>
    <row r="222" spans="1:4" x14ac:dyDescent="0.15">
      <c r="A222" s="78"/>
      <c r="B222" s="79" t="s">
        <v>133</v>
      </c>
      <c r="C222" s="157">
        <f>SUM(C218:C221)</f>
        <v>0</v>
      </c>
      <c r="D222" s="42"/>
    </row>
    <row r="223" spans="1:4" x14ac:dyDescent="0.15">
      <c r="A223" s="113"/>
      <c r="B223" s="114"/>
      <c r="C223" s="111"/>
      <c r="D223" s="42"/>
    </row>
    <row r="224" spans="1:4" x14ac:dyDescent="0.15">
      <c r="A224" s="4" t="s">
        <v>14</v>
      </c>
      <c r="B224" s="5"/>
      <c r="C224" s="111"/>
      <c r="D224" s="42"/>
    </row>
    <row r="225" spans="1:4" x14ac:dyDescent="0.15">
      <c r="A225" s="8"/>
      <c r="B225" s="5" t="str">
        <f>Input!B69</f>
        <v>Project Planning</v>
      </c>
      <c r="C225" s="52">
        <f>Input!F69</f>
        <v>0</v>
      </c>
      <c r="D225" s="42"/>
    </row>
    <row r="226" spans="1:4" x14ac:dyDescent="0.15">
      <c r="A226" s="8"/>
      <c r="B226" s="5" t="str">
        <f>Input!B70</f>
        <v>Project Management</v>
      </c>
      <c r="C226" s="52">
        <f>Input!F70</f>
        <v>0</v>
      </c>
      <c r="D226" s="42"/>
    </row>
    <row r="227" spans="1:4" x14ac:dyDescent="0.15">
      <c r="A227" s="8"/>
      <c r="B227" s="5" t="str">
        <f>Input!B71</f>
        <v xml:space="preserve">Finance and Administration </v>
      </c>
      <c r="C227" s="52">
        <f>Input!F71</f>
        <v>0</v>
      </c>
      <c r="D227" s="42"/>
    </row>
    <row r="228" spans="1:4" x14ac:dyDescent="0.15">
      <c r="A228" s="8"/>
      <c r="B228" s="5" t="str">
        <f>Input!B72</f>
        <v>Client Computer Installation</v>
      </c>
      <c r="C228" s="52">
        <f>Input!F72</f>
        <v>0</v>
      </c>
      <c r="D228" s="42"/>
    </row>
    <row r="229" spans="1:4" x14ac:dyDescent="0.15">
      <c r="A229" s="8"/>
      <c r="B229" s="5" t="str">
        <f>Input!B73</f>
        <v>Client Computer Moves</v>
      </c>
      <c r="C229" s="52">
        <f>Input!F73</f>
        <v>0</v>
      </c>
      <c r="D229" s="42"/>
    </row>
    <row r="230" spans="1:4" x14ac:dyDescent="0.15">
      <c r="A230" s="8"/>
      <c r="B230" s="5" t="str">
        <f>Input!B74</f>
        <v>Client Computer Upgrades</v>
      </c>
      <c r="C230" s="52">
        <f>Input!F74</f>
        <v>0</v>
      </c>
      <c r="D230" s="42"/>
    </row>
    <row r="231" spans="1:4" x14ac:dyDescent="0.15">
      <c r="A231" s="8"/>
      <c r="B231" s="5" t="str">
        <f>Input!B75</f>
        <v>Provide User Training for this Project</v>
      </c>
      <c r="C231" s="52">
        <f>Input!F75</f>
        <v>0</v>
      </c>
      <c r="D231" s="42"/>
    </row>
    <row r="232" spans="1:4" x14ac:dyDescent="0.15">
      <c r="A232" s="8"/>
      <c r="B232" s="5" t="str">
        <f>Input!B76</f>
        <v xml:space="preserve">Curriculum Development </v>
      </c>
      <c r="C232" s="52">
        <f>Input!F76</f>
        <v>0</v>
      </c>
      <c r="D232" s="42"/>
    </row>
    <row r="233" spans="1:4" x14ac:dyDescent="0.15">
      <c r="A233" s="8"/>
      <c r="B233" s="5" t="str">
        <f>Input!B77</f>
        <v>Consultants and Contractors</v>
      </c>
      <c r="C233" s="52">
        <f>Input!F77</f>
        <v>0</v>
      </c>
      <c r="D233" s="42"/>
    </row>
    <row r="234" spans="1:4" x14ac:dyDescent="0.15">
      <c r="A234" s="8"/>
      <c r="B234" s="5" t="str">
        <f>Input!B78</f>
        <v>Outsourced Implementation</v>
      </c>
      <c r="C234" s="52">
        <f>Input!F78</f>
        <v>0</v>
      </c>
      <c r="D234" s="42"/>
    </row>
    <row r="235" spans="1:4" x14ac:dyDescent="0.15">
      <c r="A235" s="8"/>
      <c r="B235" s="5" t="str">
        <f>Input!B79</f>
        <v>CS Staff Application Training</v>
      </c>
      <c r="C235" s="52">
        <f>Input!F79</f>
        <v>0</v>
      </c>
      <c r="D235" s="42"/>
    </row>
    <row r="236" spans="1:4" x14ac:dyDescent="0.15">
      <c r="A236" s="8"/>
      <c r="B236" s="5" t="str">
        <f>Input!B80</f>
        <v>User System Training</v>
      </c>
      <c r="C236" s="52">
        <f>Input!F80</f>
        <v>0</v>
      </c>
      <c r="D236" s="42"/>
    </row>
    <row r="237" spans="1:4" x14ac:dyDescent="0.15">
      <c r="A237" s="8"/>
      <c r="B237" s="5" t="str">
        <f>Input!B81</f>
        <v>User Application Training</v>
      </c>
      <c r="C237" s="52">
        <f>Input!F81</f>
        <v>0</v>
      </c>
      <c r="D237" s="42"/>
    </row>
    <row r="238" spans="1:4" x14ac:dyDescent="0.15">
      <c r="A238" s="8"/>
      <c r="B238" s="5" t="str">
        <f>Input!B82</f>
        <v>Travel</v>
      </c>
      <c r="C238" s="52">
        <f>Input!F82</f>
        <v>0</v>
      </c>
      <c r="D238" s="42"/>
    </row>
    <row r="239" spans="1:4" x14ac:dyDescent="0.15">
      <c r="A239" s="8"/>
      <c r="B239" s="5" t="str">
        <f>Input!B83</f>
        <v>Non-Computer Svcs. Staff</v>
      </c>
      <c r="C239" s="52">
        <f>Input!F83</f>
        <v>0</v>
      </c>
      <c r="D239" s="42"/>
    </row>
    <row r="240" spans="1:4" x14ac:dyDescent="0.15">
      <c r="A240" s="8"/>
      <c r="B240" s="5" t="str">
        <f>Input!B84</f>
        <v>Moves, Adds, Changes (Triage of Equipmnt)</v>
      </c>
      <c r="C240" s="52">
        <f>Input!F84</f>
        <v>0</v>
      </c>
      <c r="D240" s="42"/>
    </row>
    <row r="241" spans="1:4" x14ac:dyDescent="0.15">
      <c r="A241" s="8"/>
      <c r="B241" s="5" t="str">
        <f>Input!B85</f>
        <v xml:space="preserve">Other: </v>
      </c>
      <c r="C241" s="106">
        <f>Input!F85</f>
        <v>0</v>
      </c>
      <c r="D241" s="42"/>
    </row>
    <row r="242" spans="1:4" x14ac:dyDescent="0.15">
      <c r="A242" s="80"/>
      <c r="B242" s="72" t="s">
        <v>137</v>
      </c>
      <c r="C242" s="157">
        <f>SUM(C225:C241)</f>
        <v>0</v>
      </c>
      <c r="D242" s="42"/>
    </row>
    <row r="243" spans="1:4" x14ac:dyDescent="0.15">
      <c r="A243" s="113"/>
      <c r="B243" s="114"/>
      <c r="C243" s="111"/>
      <c r="D243" s="42"/>
    </row>
    <row r="244" spans="1:4" x14ac:dyDescent="0.15">
      <c r="A244" s="4" t="s">
        <v>15</v>
      </c>
      <c r="B244" s="5"/>
      <c r="C244" s="111"/>
      <c r="D244" s="42"/>
    </row>
    <row r="245" spans="1:4" x14ac:dyDescent="0.15">
      <c r="A245" s="8"/>
      <c r="B245" s="9" t="str">
        <f>Input!B87</f>
        <v xml:space="preserve">Technical Services </v>
      </c>
      <c r="C245" s="58">
        <f>Input!F87</f>
        <v>0</v>
      </c>
      <c r="D245" s="42"/>
    </row>
    <row r="246" spans="1:4" x14ac:dyDescent="0.15">
      <c r="A246" s="8"/>
      <c r="B246" s="9" t="str">
        <f>Input!B88</f>
        <v xml:space="preserve">Service Desk </v>
      </c>
      <c r="C246" s="58">
        <f>Input!F88</f>
        <v>0</v>
      </c>
      <c r="D246" s="42"/>
    </row>
    <row r="247" spans="1:4" x14ac:dyDescent="0.15">
      <c r="A247" s="8"/>
      <c r="B247" s="9" t="str">
        <f>Input!B89</f>
        <v>Planning and Process Management</v>
      </c>
      <c r="C247" s="147">
        <f>Input!F89</f>
        <v>0</v>
      </c>
      <c r="D247" s="26"/>
    </row>
    <row r="248" spans="1:4" x14ac:dyDescent="0.15">
      <c r="A248" s="8"/>
      <c r="B248" s="9" t="str">
        <f>Input!B90</f>
        <v xml:space="preserve">Finance and Administration </v>
      </c>
      <c r="C248" s="147">
        <f>Input!F90</f>
        <v>0</v>
      </c>
      <c r="D248" s="26"/>
    </row>
    <row r="249" spans="1:4" x14ac:dyDescent="0.15">
      <c r="A249" s="8"/>
      <c r="B249" s="9" t="str">
        <f>Input!B91</f>
        <v>Professional Development &amp; Training</v>
      </c>
      <c r="C249" s="147">
        <f>Input!F91</f>
        <v>0</v>
      </c>
      <c r="D249" s="26"/>
    </row>
    <row r="250" spans="1:4" x14ac:dyDescent="0.15">
      <c r="A250" s="8"/>
      <c r="B250" s="9" t="str">
        <f>Input!B92</f>
        <v>Curriculum Development &amp; Support</v>
      </c>
      <c r="C250" s="147">
        <f>Input!F92</f>
        <v>0</v>
      </c>
      <c r="D250" s="26"/>
    </row>
    <row r="251" spans="1:4" x14ac:dyDescent="0.15">
      <c r="A251" s="8"/>
      <c r="B251" s="9" t="str">
        <f>Input!B93</f>
        <v>Contractors</v>
      </c>
      <c r="C251" s="147">
        <f>Input!F93</f>
        <v>0</v>
      </c>
      <c r="D251" s="26"/>
    </row>
    <row r="252" spans="1:4" x14ac:dyDescent="0.15">
      <c r="A252" s="8"/>
      <c r="B252" s="9" t="str">
        <f>Input!B94</f>
        <v>Replaced Systems Support Savings</v>
      </c>
      <c r="C252" s="147">
        <f>Input!F94</f>
        <v>0</v>
      </c>
      <c r="D252" s="26"/>
    </row>
    <row r="253" spans="1:4" x14ac:dyDescent="0.15">
      <c r="A253" s="8"/>
      <c r="B253" s="9" t="str">
        <f>Input!B95</f>
        <v xml:space="preserve">Other: </v>
      </c>
      <c r="C253" s="158">
        <f>Input!F95</f>
        <v>0</v>
      </c>
      <c r="D253" s="26"/>
    </row>
    <row r="254" spans="1:4" x14ac:dyDescent="0.15">
      <c r="A254" s="71"/>
      <c r="B254" s="72" t="s">
        <v>138</v>
      </c>
      <c r="C254" s="157">
        <f>SUM(C245:C253)</f>
        <v>0</v>
      </c>
      <c r="D254" s="26"/>
    </row>
    <row r="255" spans="1:4" x14ac:dyDescent="0.15">
      <c r="A255" s="113"/>
      <c r="B255" s="114"/>
      <c r="C255" s="112"/>
      <c r="D255" s="26"/>
    </row>
    <row r="256" spans="1:4" x14ac:dyDescent="0.15">
      <c r="A256" s="4" t="s">
        <v>41</v>
      </c>
      <c r="B256" s="5"/>
      <c r="C256" s="112"/>
      <c r="D256" t="s">
        <v>181</v>
      </c>
    </row>
    <row r="257" spans="1:4" x14ac:dyDescent="0.15">
      <c r="A257" s="8"/>
      <c r="B257" s="5" t="str">
        <f>Input!B97</f>
        <v>Unpaid Teacher/staff Training Time</v>
      </c>
      <c r="C257" s="149">
        <f>Input!F97</f>
        <v>0</v>
      </c>
      <c r="D257" s="26"/>
    </row>
    <row r="258" spans="1:4" x14ac:dyDescent="0.15">
      <c r="A258" s="8"/>
      <c r="B258" s="5" t="str">
        <f>Input!B98</f>
        <v>Client Computer implementation Time</v>
      </c>
      <c r="C258" s="149">
        <f>Input!F98</f>
        <v>0</v>
      </c>
      <c r="D258" s="26"/>
    </row>
    <row r="259" spans="1:4" x14ac:dyDescent="0.15">
      <c r="A259" s="8"/>
      <c r="B259" s="5" t="str">
        <f>Input!B99</f>
        <v xml:space="preserve">Other: </v>
      </c>
      <c r="C259" s="158">
        <f>Input!F99</f>
        <v>0</v>
      </c>
      <c r="D259" s="26"/>
    </row>
    <row r="260" spans="1:4" x14ac:dyDescent="0.15">
      <c r="A260" s="80"/>
      <c r="B260" s="72" t="s">
        <v>137</v>
      </c>
      <c r="C260" s="157">
        <f>SUM(C257:C259)</f>
        <v>0</v>
      </c>
      <c r="D260" s="26"/>
    </row>
    <row r="261" spans="1:4" x14ac:dyDescent="0.15">
      <c r="A261" s="125"/>
      <c r="B261" s="114"/>
      <c r="C261" s="112"/>
      <c r="D261" s="26"/>
    </row>
    <row r="262" spans="1:4" x14ac:dyDescent="0.15">
      <c r="A262" s="4" t="s">
        <v>16</v>
      </c>
      <c r="B262" s="5"/>
      <c r="C262" s="112"/>
      <c r="D262" t="s">
        <v>180</v>
      </c>
    </row>
    <row r="263" spans="1:4" x14ac:dyDescent="0.15">
      <c r="A263" s="11"/>
      <c r="B263" s="5" t="str">
        <f>Input!B101</f>
        <v>Computer Maintenance</v>
      </c>
      <c r="C263" s="147">
        <f>Input!F101</f>
        <v>0</v>
      </c>
      <c r="D263" s="26"/>
    </row>
    <row r="264" spans="1:4" x14ac:dyDescent="0.15">
      <c r="A264" s="11"/>
      <c r="B264" s="5" t="str">
        <f>Input!B102</f>
        <v xml:space="preserve">Application Development </v>
      </c>
      <c r="C264" s="147">
        <f>Input!F102</f>
        <v>0</v>
      </c>
      <c r="D264" s="26"/>
    </row>
    <row r="265" spans="1:4" x14ac:dyDescent="0.15">
      <c r="A265" s="11"/>
      <c r="B265" s="5" t="str">
        <f>Input!B103</f>
        <v>Assisting Others</v>
      </c>
      <c r="C265" s="147">
        <f>Input!F103</f>
        <v>0</v>
      </c>
      <c r="D265" s="26"/>
    </row>
    <row r="266" spans="1:4" x14ac:dyDescent="0.15">
      <c r="A266" s="11"/>
      <c r="B266" s="5" t="str">
        <f>Input!B104</f>
        <v>Receiving Help</v>
      </c>
      <c r="C266" s="147">
        <f>Input!F104</f>
        <v>0</v>
      </c>
      <c r="D266" s="26"/>
    </row>
    <row r="267" spans="1:4" x14ac:dyDescent="0.15">
      <c r="A267" s="11"/>
      <c r="B267" s="5" t="str">
        <f>Input!B105</f>
        <v>Casual Learning</v>
      </c>
      <c r="C267" s="147">
        <f>Input!F105</f>
        <v>0</v>
      </c>
      <c r="D267" s="26"/>
    </row>
    <row r="268" spans="1:4" x14ac:dyDescent="0.15">
      <c r="A268" s="11"/>
      <c r="B268" s="5" t="str">
        <f>Input!B106</f>
        <v>Productivity Lost from Downtime</v>
      </c>
      <c r="C268" s="147">
        <f>Input!F106</f>
        <v>0</v>
      </c>
      <c r="D268" s="26"/>
    </row>
    <row r="269" spans="1:4" x14ac:dyDescent="0.15">
      <c r="A269" s="11"/>
      <c r="B269" s="5" t="str">
        <f>Input!B107</f>
        <v>Training</v>
      </c>
      <c r="C269" s="147">
        <f>Input!F107</f>
        <v>0</v>
      </c>
      <c r="D269" s="26"/>
    </row>
    <row r="270" spans="1:4" x14ac:dyDescent="0.15">
      <c r="A270" s="11"/>
      <c r="B270" s="5" t="str">
        <f>Input!B108</f>
        <v>Replaced Systems User Time Savings</v>
      </c>
      <c r="C270" s="147">
        <f>Input!F108</f>
        <v>0</v>
      </c>
      <c r="D270" s="26"/>
    </row>
    <row r="271" spans="1:4" x14ac:dyDescent="0.15">
      <c r="A271" s="11"/>
      <c r="B271" s="5" t="str">
        <f>Input!B109</f>
        <v xml:space="preserve">Other: </v>
      </c>
      <c r="C271" s="158">
        <f>Input!F109</f>
        <v>0</v>
      </c>
      <c r="D271" s="26"/>
    </row>
    <row r="272" spans="1:4" x14ac:dyDescent="0.15">
      <c r="A272" s="71"/>
      <c r="B272" s="72" t="s">
        <v>140</v>
      </c>
      <c r="C272" s="157">
        <f>SUM(C263:C271)</f>
        <v>0</v>
      </c>
      <c r="D272" s="26"/>
    </row>
    <row r="273" spans="1:4" x14ac:dyDescent="0.15">
      <c r="A273" s="113"/>
      <c r="B273" s="114"/>
      <c r="C273" s="112"/>
      <c r="D273" s="26"/>
    </row>
    <row r="274" spans="1:4" x14ac:dyDescent="0.15">
      <c r="A274" s="4" t="s">
        <v>17</v>
      </c>
      <c r="B274" s="5"/>
      <c r="C274" s="112"/>
      <c r="D274" s="26"/>
    </row>
    <row r="275" spans="1:4" x14ac:dyDescent="0.15">
      <c r="A275" s="8"/>
      <c r="B275" s="5" t="str">
        <f>Input!B111</f>
        <v>New Building/Addition Construction est.</v>
      </c>
      <c r="C275" s="149">
        <f>Input!F111</f>
        <v>0</v>
      </c>
      <c r="D275" s="26"/>
    </row>
    <row r="276" spans="1:4" x14ac:dyDescent="0.15">
      <c r="A276" s="8"/>
      <c r="B276" s="5" t="str">
        <f>Input!B112</f>
        <v>Teleconference &amp; AV Infrastructure</v>
      </c>
      <c r="C276" s="149">
        <f>Input!F112</f>
        <v>0</v>
      </c>
      <c r="D276" s="26"/>
    </row>
    <row r="277" spans="1:4" x14ac:dyDescent="0.15">
      <c r="A277" s="8"/>
      <c r="B277" s="5" t="str">
        <f>Input!B113</f>
        <v>Electrical/Voice/Data Wiring</v>
      </c>
      <c r="C277" s="149">
        <f>Input!F113</f>
        <v>0</v>
      </c>
      <c r="D277" s="26"/>
    </row>
    <row r="278" spans="1:4" x14ac:dyDescent="0.15">
      <c r="A278" s="8"/>
      <c r="B278" s="5" t="str">
        <f>Input!B114</f>
        <v>Asbestos Removal</v>
      </c>
      <c r="C278" s="149">
        <f>Input!F114</f>
        <v>0</v>
      </c>
      <c r="D278" s="26"/>
    </row>
    <row r="279" spans="1:4" x14ac:dyDescent="0.15">
      <c r="A279" s="8"/>
      <c r="B279" s="5" t="str">
        <f>Input!B115</f>
        <v>Physical Security Upgrades</v>
      </c>
      <c r="C279" s="149">
        <f>Input!F115</f>
        <v>0</v>
      </c>
      <c r="D279" s="26"/>
    </row>
    <row r="280" spans="1:4" x14ac:dyDescent="0.15">
      <c r="A280" s="8"/>
      <c r="B280" s="5" t="str">
        <f>Input!B116</f>
        <v>Furniture</v>
      </c>
      <c r="C280" s="149">
        <f>Input!F116</f>
        <v>0</v>
      </c>
      <c r="D280" s="26"/>
    </row>
    <row r="281" spans="1:4" x14ac:dyDescent="0.15">
      <c r="A281" s="8"/>
      <c r="B281" s="5" t="str">
        <f>Input!B117</f>
        <v xml:space="preserve">Other: </v>
      </c>
      <c r="C281" s="158">
        <f>Input!F117</f>
        <v>0</v>
      </c>
      <c r="D281" s="26"/>
    </row>
    <row r="282" spans="1:4" x14ac:dyDescent="0.15">
      <c r="A282" s="71"/>
      <c r="B282" s="72" t="s">
        <v>141</v>
      </c>
      <c r="C282" s="157">
        <f>SUM(C275:C281)</f>
        <v>0</v>
      </c>
      <c r="D282" s="26"/>
    </row>
    <row r="283" spans="1:4" x14ac:dyDescent="0.15">
      <c r="A283" s="113"/>
      <c r="B283" s="114"/>
      <c r="C283" s="112"/>
      <c r="D283" s="26"/>
    </row>
    <row r="284" spans="1:4" x14ac:dyDescent="0.15">
      <c r="A284" s="4" t="s">
        <v>18</v>
      </c>
      <c r="B284" s="5"/>
      <c r="C284" s="112"/>
      <c r="D284" s="26"/>
    </row>
    <row r="285" spans="1:4" x14ac:dyDescent="0.15">
      <c r="A285" s="8"/>
      <c r="B285" s="5" t="str">
        <f>Input!B119</f>
        <v>HVAC Equip. Uprade/Installation</v>
      </c>
      <c r="C285" s="149">
        <f>Input!F119</f>
        <v>0</v>
      </c>
      <c r="D285" s="26"/>
    </row>
    <row r="286" spans="1:4" x14ac:dyDescent="0.15">
      <c r="A286" s="8"/>
      <c r="B286" s="5" t="str">
        <f>Input!B120</f>
        <v>Installation of HVAC Venting/Filters</v>
      </c>
      <c r="C286" s="149">
        <f>Input!F120</f>
        <v>0</v>
      </c>
      <c r="D286" s="26"/>
    </row>
    <row r="287" spans="1:4" x14ac:dyDescent="0.15">
      <c r="A287" s="8"/>
      <c r="B287" s="5" t="str">
        <f>Input!B121</f>
        <v>Electrical Service Upgrades</v>
      </c>
      <c r="C287" s="149">
        <f>Input!F121</f>
        <v>0</v>
      </c>
      <c r="D287" s="26"/>
    </row>
    <row r="288" spans="1:4" x14ac:dyDescent="0.15">
      <c r="A288" s="8"/>
      <c r="B288" s="5" t="str">
        <f>Input!B122</f>
        <v>Backup Power Supplies</v>
      </c>
      <c r="C288" s="149">
        <f>Input!F122</f>
        <v>0</v>
      </c>
      <c r="D288" s="26"/>
    </row>
    <row r="289" spans="1:4" x14ac:dyDescent="0.15">
      <c r="A289" s="8"/>
      <c r="B289" s="5" t="str">
        <f>Input!B123</f>
        <v>Power Req for New Technology</v>
      </c>
      <c r="C289" s="147">
        <f>Input!F123</f>
        <v>0</v>
      </c>
      <c r="D289" s="26"/>
    </row>
    <row r="290" spans="1:4" x14ac:dyDescent="0.15">
      <c r="A290" s="8"/>
      <c r="B290" s="5" t="str">
        <f>Input!B124</f>
        <v>Additional HVAC Power Requirements</v>
      </c>
      <c r="C290" s="147">
        <f>Input!F124</f>
        <v>0</v>
      </c>
      <c r="D290" s="26"/>
    </row>
    <row r="291" spans="1:4" x14ac:dyDescent="0.15">
      <c r="A291" s="8"/>
      <c r="B291" s="5" t="str">
        <f>Input!B125</f>
        <v xml:space="preserve">Other: </v>
      </c>
      <c r="C291" s="158">
        <f>Input!F125</f>
        <v>0</v>
      </c>
      <c r="D291" s="26"/>
    </row>
    <row r="292" spans="1:4" x14ac:dyDescent="0.15">
      <c r="A292" s="71"/>
      <c r="B292" s="72" t="s">
        <v>142</v>
      </c>
      <c r="C292" s="157">
        <f>SUM(C285:C291)</f>
        <v>0</v>
      </c>
      <c r="D292" s="26"/>
    </row>
    <row r="293" spans="1:4" x14ac:dyDescent="0.15">
      <c r="A293" s="71"/>
      <c r="B293" s="72"/>
      <c r="C293" s="148"/>
      <c r="D293" s="26"/>
    </row>
    <row r="294" spans="1:4" x14ac:dyDescent="0.15">
      <c r="A294" s="71"/>
      <c r="B294" s="72" t="s">
        <v>155</v>
      </c>
      <c r="C294" s="148">
        <f>C189+C198+C215+C222+C242+C254+C260+C282+C292</f>
        <v>0</v>
      </c>
      <c r="D294" s="26" t="s">
        <v>190</v>
      </c>
    </row>
    <row r="295" spans="1:4" x14ac:dyDescent="0.15">
      <c r="A295" s="7"/>
      <c r="B295" s="129" t="s">
        <v>156</v>
      </c>
      <c r="C295" s="148">
        <f>IF(C272=0, 1.2*(C294-C282-C292),C272)</f>
        <v>0</v>
      </c>
      <c r="D295" s="26" t="s">
        <v>191</v>
      </c>
    </row>
    <row r="296" spans="1:4" ht="14" x14ac:dyDescent="0.15">
      <c r="A296" s="71"/>
      <c r="B296" s="81" t="s">
        <v>143</v>
      </c>
      <c r="C296" s="150">
        <f>0.5*SUM(C157:C292)</f>
        <v>0</v>
      </c>
      <c r="D296" s="26"/>
    </row>
    <row r="297" spans="1:4" ht="14" thickBot="1" x14ac:dyDescent="0.2">
      <c r="A297" s="13"/>
      <c r="B297" s="14"/>
      <c r="C297" s="70"/>
      <c r="D297" s="26"/>
    </row>
    <row r="298" spans="1:4" ht="14" thickTop="1" x14ac:dyDescent="0.15">
      <c r="A298" s="25"/>
      <c r="B298" s="25"/>
      <c r="C298" s="38"/>
    </row>
    <row r="299" spans="1:4" x14ac:dyDescent="0.15">
      <c r="A299" s="28" t="s">
        <v>154</v>
      </c>
      <c r="C299" s="39"/>
    </row>
    <row r="300" spans="1:4" x14ac:dyDescent="0.15">
      <c r="A300" s="28" t="s">
        <v>145</v>
      </c>
      <c r="B300" s="28"/>
      <c r="C300" s="39"/>
    </row>
    <row r="301" spans="1:4" x14ac:dyDescent="0.15">
      <c r="C301" s="39"/>
    </row>
  </sheetData>
  <sheetProtection sheet="1" objects="1" scenarios="1"/>
  <mergeCells count="2">
    <mergeCell ref="B4:D4"/>
    <mergeCell ref="B154:C154"/>
  </mergeCells>
  <phoneticPr fontId="3" type="noConversion"/>
  <printOptions horizontalCentered="1"/>
  <pageMargins left="0.75" right="0.75" top="1" bottom="1" header="0.5" footer="0.5"/>
  <pageSetup orientation="portrait" horizontalDpi="300" verticalDpi="300"/>
  <rowBreaks count="1" manualBreakCount="1">
    <brk id="1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4"/>
  </sheetPr>
  <dimension ref="A1:H169"/>
  <sheetViews>
    <sheetView zoomScale="125" zoomScaleNormal="125" zoomScalePageLayoutView="125" workbookViewId="0">
      <pane ySplit="4" topLeftCell="A5" activePane="bottomLeft" state="frozen"/>
      <selection pane="bottomLeft" activeCell="B2" sqref="B2"/>
    </sheetView>
  </sheetViews>
  <sheetFormatPr baseColWidth="10" defaultColWidth="8.83203125" defaultRowHeight="13" x14ac:dyDescent="0.15"/>
  <cols>
    <col min="1" max="1" width="5.83203125" customWidth="1"/>
    <col min="2" max="2" width="31.5" style="1" customWidth="1"/>
    <col min="3" max="3" width="14.1640625" style="40" customWidth="1"/>
    <col min="4" max="4" width="6.5" style="102" customWidth="1"/>
    <col min="5" max="5" width="14" style="64" customWidth="1"/>
    <col min="6" max="6" width="12.1640625" style="65" customWidth="1"/>
    <col min="7" max="7" width="12.83203125" style="48" customWidth="1"/>
  </cols>
  <sheetData>
    <row r="1" spans="1:7" ht="18" x14ac:dyDescent="0.2">
      <c r="A1" s="306" t="str">
        <f>Intro!A1</f>
        <v>VOI Project Cost Workbook</v>
      </c>
      <c r="B1" s="26"/>
      <c r="C1" s="305"/>
      <c r="F1" s="39"/>
      <c r="G1" s="69"/>
    </row>
    <row r="2" spans="1:7" ht="18" customHeight="1" x14ac:dyDescent="0.2">
      <c r="B2" s="258" t="s">
        <v>307</v>
      </c>
      <c r="C2" s="305"/>
      <c r="F2" s="39"/>
      <c r="G2" s="69"/>
    </row>
    <row r="3" spans="1:7" x14ac:dyDescent="0.15">
      <c r="B3" s="26"/>
      <c r="C3" s="305"/>
      <c r="F3" s="39"/>
      <c r="G3" s="69"/>
    </row>
    <row r="4" spans="1:7" ht="50" x14ac:dyDescent="0.15">
      <c r="A4" s="2"/>
      <c r="B4" s="3" t="s">
        <v>1</v>
      </c>
      <c r="C4" s="35" t="s">
        <v>0</v>
      </c>
      <c r="D4" s="92" t="s">
        <v>186</v>
      </c>
      <c r="E4" s="49" t="s">
        <v>171</v>
      </c>
      <c r="F4" s="50" t="s">
        <v>144</v>
      </c>
      <c r="G4" s="46" t="s">
        <v>132</v>
      </c>
    </row>
    <row r="5" spans="1:7" x14ac:dyDescent="0.15">
      <c r="A5" s="4" t="s">
        <v>94</v>
      </c>
      <c r="B5" s="5"/>
      <c r="C5" s="108"/>
      <c r="D5" s="109"/>
      <c r="E5" s="110"/>
      <c r="F5" s="111" t="s">
        <v>139</v>
      </c>
      <c r="G5" s="173"/>
    </row>
    <row r="6" spans="1:7" x14ac:dyDescent="0.15">
      <c r="A6" s="7"/>
      <c r="B6" s="186" t="str">
        <f>Input!B9</f>
        <v>Purch/lease Client Desktop Computers</v>
      </c>
      <c r="C6" s="37">
        <f>Input!C9</f>
        <v>0</v>
      </c>
      <c r="D6" s="103">
        <f>Input!D9</f>
        <v>5</v>
      </c>
      <c r="E6" s="53">
        <f>C6/D6</f>
        <v>0</v>
      </c>
      <c r="F6" s="58">
        <f>Input!F9</f>
        <v>0</v>
      </c>
      <c r="G6" s="174">
        <f>SUM(E6:F6)</f>
        <v>0</v>
      </c>
    </row>
    <row r="7" spans="1:7" x14ac:dyDescent="0.15">
      <c r="A7" s="7"/>
      <c r="B7" s="186" t="str">
        <f>Input!B10</f>
        <v>Purch/lease Client Notebook Computers</v>
      </c>
      <c r="C7" s="37">
        <f>Input!C10</f>
        <v>0</v>
      </c>
      <c r="D7" s="103">
        <f>Input!D10</f>
        <v>4</v>
      </c>
      <c r="E7" s="53">
        <f t="shared" ref="E7:E15" si="0">C7/D7</f>
        <v>0</v>
      </c>
      <c r="F7" s="58">
        <f>Input!F10</f>
        <v>0</v>
      </c>
      <c r="G7" s="47">
        <f t="shared" ref="G7:G37" si="1">SUM(E7:F7)</f>
        <v>0</v>
      </c>
    </row>
    <row r="8" spans="1:7" x14ac:dyDescent="0.15">
      <c r="A8" s="7"/>
      <c r="B8" s="186" t="str">
        <f>Input!B11</f>
        <v>Upgrade Client Computers</v>
      </c>
      <c r="C8" s="37">
        <f>Input!C11</f>
        <v>0</v>
      </c>
      <c r="D8" s="103">
        <f>Input!D11</f>
        <v>5</v>
      </c>
      <c r="E8" s="53">
        <f t="shared" si="0"/>
        <v>0</v>
      </c>
      <c r="F8" s="52">
        <f>Input!F11</f>
        <v>0</v>
      </c>
      <c r="G8" s="47">
        <f t="shared" si="1"/>
        <v>0</v>
      </c>
    </row>
    <row r="9" spans="1:7" x14ac:dyDescent="0.15">
      <c r="A9" s="7"/>
      <c r="B9" s="186" t="str">
        <f>Input!B12</f>
        <v>Purchase Client Appliances</v>
      </c>
      <c r="C9" s="37">
        <f>Input!C12</f>
        <v>0</v>
      </c>
      <c r="D9" s="103">
        <f>Input!D12</f>
        <v>5</v>
      </c>
      <c r="E9" s="53">
        <f t="shared" si="0"/>
        <v>0</v>
      </c>
      <c r="F9" s="52">
        <f>Input!F12</f>
        <v>0</v>
      </c>
      <c r="G9" s="47">
        <f t="shared" si="1"/>
        <v>0</v>
      </c>
    </row>
    <row r="10" spans="1:7" x14ac:dyDescent="0.15">
      <c r="A10" s="7"/>
      <c r="B10" s="186" t="str">
        <f>Input!B13</f>
        <v>Purchase Handheld Devices</v>
      </c>
      <c r="C10" s="37">
        <f>Input!C13</f>
        <v>0</v>
      </c>
      <c r="D10" s="103">
        <f>Input!D13</f>
        <v>4</v>
      </c>
      <c r="E10" s="53">
        <f t="shared" si="0"/>
        <v>0</v>
      </c>
      <c r="F10" s="52">
        <f>Input!F13</f>
        <v>0</v>
      </c>
      <c r="G10" s="47">
        <f t="shared" si="1"/>
        <v>0</v>
      </c>
    </row>
    <row r="11" spans="1:7" x14ac:dyDescent="0.15">
      <c r="A11" s="7"/>
      <c r="B11" s="186" t="str">
        <f>Input!B14</f>
        <v>Purchase Assistive Technology</v>
      </c>
      <c r="C11" s="37">
        <f>Input!C14</f>
        <v>0</v>
      </c>
      <c r="D11" s="103">
        <f>Input!D14</f>
        <v>5</v>
      </c>
      <c r="E11" s="53">
        <f t="shared" si="0"/>
        <v>0</v>
      </c>
      <c r="F11" s="52">
        <f>Input!F14</f>
        <v>0</v>
      </c>
      <c r="G11" s="47">
        <f t="shared" si="1"/>
        <v>0</v>
      </c>
    </row>
    <row r="12" spans="1:7" x14ac:dyDescent="0.15">
      <c r="A12" s="7"/>
      <c r="B12" s="186" t="str">
        <f>Input!B15</f>
        <v>Purchase Peripherals</v>
      </c>
      <c r="C12" s="37">
        <f>Input!C15</f>
        <v>0</v>
      </c>
      <c r="D12" s="103">
        <f>Input!D15</f>
        <v>5</v>
      </c>
      <c r="E12" s="53">
        <f t="shared" si="0"/>
        <v>0</v>
      </c>
      <c r="F12" s="52">
        <f>Input!F15</f>
        <v>0</v>
      </c>
      <c r="G12" s="47">
        <f t="shared" si="1"/>
        <v>0</v>
      </c>
    </row>
    <row r="13" spans="1:7" x14ac:dyDescent="0.15">
      <c r="A13" s="7"/>
      <c r="B13" s="186" t="str">
        <f>Input!B16</f>
        <v>Purchase Client Computer Software</v>
      </c>
      <c r="C13" s="37">
        <f>Input!C16</f>
        <v>0</v>
      </c>
      <c r="D13" s="103">
        <f>Input!D16</f>
        <v>5</v>
      </c>
      <c r="E13" s="53">
        <f t="shared" si="0"/>
        <v>0</v>
      </c>
      <c r="F13" s="52">
        <f>Input!F16</f>
        <v>0</v>
      </c>
      <c r="G13" s="47">
        <f t="shared" si="1"/>
        <v>0</v>
      </c>
    </row>
    <row r="14" spans="1:7" x14ac:dyDescent="0.15">
      <c r="A14" s="7"/>
      <c r="B14" s="186" t="str">
        <f>Input!B17</f>
        <v>Purchase/lease Server(s)</v>
      </c>
      <c r="C14" s="37">
        <f>Input!C17</f>
        <v>0</v>
      </c>
      <c r="D14" s="103">
        <f>Input!D17</f>
        <v>5</v>
      </c>
      <c r="E14" s="53">
        <f t="shared" si="0"/>
        <v>0</v>
      </c>
      <c r="F14" s="58">
        <f>Input!F17</f>
        <v>0</v>
      </c>
      <c r="G14" s="47">
        <f t="shared" si="1"/>
        <v>0</v>
      </c>
    </row>
    <row r="15" spans="1:7" x14ac:dyDescent="0.15">
      <c r="A15" s="7"/>
      <c r="B15" s="186" t="str">
        <f>Input!B18</f>
        <v>Upgrade Servers</v>
      </c>
      <c r="C15" s="37">
        <f>Input!C18</f>
        <v>0</v>
      </c>
      <c r="D15" s="103">
        <f>Input!D18</f>
        <v>5</v>
      </c>
      <c r="E15" s="53">
        <f t="shared" si="0"/>
        <v>0</v>
      </c>
      <c r="F15" s="52">
        <f>Input!F18</f>
        <v>0</v>
      </c>
      <c r="G15" s="47">
        <f t="shared" si="1"/>
        <v>0</v>
      </c>
    </row>
    <row r="16" spans="1:7" x14ac:dyDescent="0.15">
      <c r="A16" s="7"/>
      <c r="B16" s="186" t="str">
        <f>Input!B19</f>
        <v>Purchase Server Software</v>
      </c>
      <c r="C16" s="37">
        <f>Input!C19</f>
        <v>0</v>
      </c>
      <c r="D16" s="103">
        <f>Input!D19</f>
        <v>5</v>
      </c>
      <c r="E16" s="53">
        <f>C16/D16</f>
        <v>0</v>
      </c>
      <c r="F16" s="52">
        <f>Input!F19</f>
        <v>0</v>
      </c>
      <c r="G16" s="47">
        <f t="shared" si="1"/>
        <v>0</v>
      </c>
    </row>
    <row r="17" spans="1:7" x14ac:dyDescent="0.15">
      <c r="A17" s="7"/>
      <c r="B17" s="186" t="str">
        <f>Input!B20</f>
        <v>Annual Software License Fees</v>
      </c>
      <c r="C17" s="36">
        <f>Input!C20</f>
        <v>0</v>
      </c>
      <c r="D17" s="98">
        <f>Input!D20</f>
        <v>1</v>
      </c>
      <c r="E17" s="55"/>
      <c r="F17" s="58">
        <f>Input!F20</f>
        <v>0</v>
      </c>
      <c r="G17" s="47">
        <f t="shared" si="1"/>
        <v>0</v>
      </c>
    </row>
    <row r="18" spans="1:7" x14ac:dyDescent="0.15">
      <c r="A18" s="7"/>
      <c r="B18" s="186" t="str">
        <f>Input!B21</f>
        <v>Purchase/Upgrade Mainframe/terminals</v>
      </c>
      <c r="C18" s="37">
        <f>Input!C21</f>
        <v>0</v>
      </c>
      <c r="D18" s="103">
        <f>Input!D21</f>
        <v>5</v>
      </c>
      <c r="E18" s="53">
        <f t="shared" ref="E18:E25" si="2">C18/D18</f>
        <v>0</v>
      </c>
      <c r="F18" s="52">
        <f>Input!F21</f>
        <v>0</v>
      </c>
      <c r="G18" s="47">
        <f t="shared" si="1"/>
        <v>0</v>
      </c>
    </row>
    <row r="19" spans="1:7" x14ac:dyDescent="0.15">
      <c r="A19" s="7"/>
      <c r="B19" s="186" t="str">
        <f>Input!B22</f>
        <v>New Network Switches, Routers</v>
      </c>
      <c r="C19" s="37">
        <f>Input!C22</f>
        <v>0</v>
      </c>
      <c r="D19" s="103">
        <f>Input!D22</f>
        <v>5</v>
      </c>
      <c r="E19" s="53">
        <f t="shared" si="2"/>
        <v>0</v>
      </c>
      <c r="F19" s="52">
        <f>Input!F22</f>
        <v>0</v>
      </c>
      <c r="G19" s="47">
        <f t="shared" si="1"/>
        <v>0</v>
      </c>
    </row>
    <row r="20" spans="1:7" x14ac:dyDescent="0.15">
      <c r="A20" s="7"/>
      <c r="B20" s="186" t="str">
        <f>Input!B23</f>
        <v>Purchase Wireless Access Points</v>
      </c>
      <c r="C20" s="37">
        <f>Input!C23</f>
        <v>0</v>
      </c>
      <c r="D20" s="103">
        <f>Input!D23</f>
        <v>5</v>
      </c>
      <c r="E20" s="53">
        <f t="shared" si="2"/>
        <v>0</v>
      </c>
      <c r="F20" s="52">
        <f>Input!F23</f>
        <v>0</v>
      </c>
      <c r="G20" s="47">
        <f t="shared" si="1"/>
        <v>0</v>
      </c>
    </row>
    <row r="21" spans="1:7" x14ac:dyDescent="0.15">
      <c r="A21" s="7"/>
      <c r="B21" s="186" t="str">
        <f>Input!B24</f>
        <v>New Network Jacks, Cable</v>
      </c>
      <c r="C21" s="37">
        <f>Input!C24</f>
        <v>0</v>
      </c>
      <c r="D21" s="103">
        <f>Input!D24</f>
        <v>5</v>
      </c>
      <c r="E21" s="53">
        <f t="shared" si="2"/>
        <v>0</v>
      </c>
      <c r="F21" s="52">
        <f>Input!F24</f>
        <v>0</v>
      </c>
      <c r="G21" s="47">
        <f t="shared" si="1"/>
        <v>0</v>
      </c>
    </row>
    <row r="22" spans="1:7" x14ac:dyDescent="0.15">
      <c r="A22" s="7"/>
      <c r="B22" s="186" t="str">
        <f>Input!B25</f>
        <v>Purchase/lease Printers</v>
      </c>
      <c r="C22" s="37">
        <f>Input!C25</f>
        <v>0</v>
      </c>
      <c r="D22" s="103">
        <f>Input!D25</f>
        <v>5</v>
      </c>
      <c r="E22" s="53">
        <f t="shared" si="2"/>
        <v>0</v>
      </c>
      <c r="F22" s="37">
        <f>Input!F25</f>
        <v>0</v>
      </c>
      <c r="G22" s="47">
        <f t="shared" si="1"/>
        <v>0</v>
      </c>
    </row>
    <row r="23" spans="1:7" x14ac:dyDescent="0.15">
      <c r="A23" s="7"/>
      <c r="B23" s="186" t="str">
        <f>Input!B26</f>
        <v>Annual Printer Supplies Cost</v>
      </c>
      <c r="C23" s="36">
        <f>Input!C26</f>
        <v>0</v>
      </c>
      <c r="D23" s="98">
        <f>Input!D26</f>
        <v>1</v>
      </c>
      <c r="E23" s="51">
        <f t="shared" si="2"/>
        <v>0</v>
      </c>
      <c r="F23" s="37">
        <f>Input!F26</f>
        <v>0</v>
      </c>
      <c r="G23" s="47">
        <f t="shared" si="1"/>
        <v>0</v>
      </c>
    </row>
    <row r="24" spans="1:7" x14ac:dyDescent="0.15">
      <c r="A24" s="7"/>
      <c r="B24" s="186" t="str">
        <f>Input!B27</f>
        <v>Batteries &amp; other Supplies</v>
      </c>
      <c r="C24" s="36">
        <f>Input!C27</f>
        <v>0</v>
      </c>
      <c r="D24" s="98">
        <f>Input!D27</f>
        <v>1</v>
      </c>
      <c r="E24" s="51">
        <f t="shared" si="2"/>
        <v>0</v>
      </c>
      <c r="F24" s="37">
        <f>Input!F27</f>
        <v>0</v>
      </c>
      <c r="G24" s="47">
        <f t="shared" si="1"/>
        <v>0</v>
      </c>
    </row>
    <row r="25" spans="1:7" x14ac:dyDescent="0.15">
      <c r="A25" s="7"/>
      <c r="B25" s="186" t="str">
        <f>Input!B28</f>
        <v>Displays not included with computers</v>
      </c>
      <c r="C25" s="37">
        <f>Input!C28</f>
        <v>0</v>
      </c>
      <c r="D25" s="103">
        <f>Input!D28</f>
        <v>5</v>
      </c>
      <c r="E25" s="53">
        <f t="shared" si="2"/>
        <v>0</v>
      </c>
      <c r="F25" s="52">
        <f>Input!F28</f>
        <v>0</v>
      </c>
      <c r="G25" s="47">
        <f t="shared" si="1"/>
        <v>0</v>
      </c>
    </row>
    <row r="26" spans="1:7" x14ac:dyDescent="0.15">
      <c r="A26" s="7"/>
      <c r="B26" s="186" t="str">
        <f>Input!B29</f>
        <v>Fax Equipment</v>
      </c>
      <c r="C26" s="37">
        <f>Input!C29</f>
        <v>0</v>
      </c>
      <c r="D26" s="103">
        <f>Input!D29</f>
        <v>5</v>
      </c>
      <c r="E26" s="53">
        <f t="shared" ref="E26:E37" si="3">C26/D26</f>
        <v>0</v>
      </c>
      <c r="F26" s="52">
        <f>Input!F29</f>
        <v>0</v>
      </c>
      <c r="G26" s="47">
        <f t="shared" si="1"/>
        <v>0</v>
      </c>
    </row>
    <row r="27" spans="1:7" x14ac:dyDescent="0.15">
      <c r="A27" s="7"/>
      <c r="B27" s="186" t="str">
        <f>Input!B30</f>
        <v>Copiers and Scanners</v>
      </c>
      <c r="C27" s="37">
        <f>Input!C30</f>
        <v>0</v>
      </c>
      <c r="D27" s="103">
        <f>Input!D30</f>
        <v>5</v>
      </c>
      <c r="E27" s="53">
        <f t="shared" si="3"/>
        <v>0</v>
      </c>
      <c r="F27" s="52">
        <f>Input!F30</f>
        <v>0</v>
      </c>
      <c r="G27" s="47">
        <f t="shared" si="1"/>
        <v>0</v>
      </c>
    </row>
    <row r="28" spans="1:7" x14ac:dyDescent="0.15">
      <c r="A28" s="7"/>
      <c r="B28" s="186" t="str">
        <f>Input!B31</f>
        <v>Cameras, AV Equipment, Sound Sys</v>
      </c>
      <c r="C28" s="37">
        <f>Input!C31</f>
        <v>0</v>
      </c>
      <c r="D28" s="103">
        <f>Input!D31</f>
        <v>5</v>
      </c>
      <c r="E28" s="53">
        <f t="shared" si="3"/>
        <v>0</v>
      </c>
      <c r="F28" s="52">
        <f>Input!F31</f>
        <v>0</v>
      </c>
      <c r="G28" s="47">
        <f t="shared" si="1"/>
        <v>0</v>
      </c>
    </row>
    <row r="29" spans="1:7" x14ac:dyDescent="0.15">
      <c r="A29" s="7"/>
      <c r="B29" s="186" t="str">
        <f>Input!B32</f>
        <v>Interactive Whiteboards</v>
      </c>
      <c r="C29" s="37">
        <f>Input!C32</f>
        <v>0</v>
      </c>
      <c r="D29" s="103">
        <f>Input!D32</f>
        <v>5</v>
      </c>
      <c r="E29" s="53">
        <f t="shared" si="3"/>
        <v>0</v>
      </c>
      <c r="F29" s="52">
        <f>Input!F32</f>
        <v>0</v>
      </c>
      <c r="G29" s="47">
        <f t="shared" si="1"/>
        <v>0</v>
      </c>
    </row>
    <row r="30" spans="1:7" x14ac:dyDescent="0.15">
      <c r="A30" s="7"/>
      <c r="B30" s="186" t="str">
        <f>Input!B33</f>
        <v>Mobile Laptop Carts</v>
      </c>
      <c r="C30" s="37">
        <f>Input!C33</f>
        <v>0</v>
      </c>
      <c r="D30" s="103">
        <f>Input!D33</f>
        <v>5</v>
      </c>
      <c r="E30" s="53">
        <f t="shared" si="3"/>
        <v>0</v>
      </c>
      <c r="F30" s="52">
        <f>Input!F33</f>
        <v>0</v>
      </c>
      <c r="G30" s="47">
        <f t="shared" si="1"/>
        <v>0</v>
      </c>
    </row>
    <row r="31" spans="1:7" x14ac:dyDescent="0.15">
      <c r="A31" s="7"/>
      <c r="B31" s="186" t="str">
        <f>Input!B34</f>
        <v>Old Technology Disposal</v>
      </c>
      <c r="C31" s="37">
        <f>Input!C34</f>
        <v>0</v>
      </c>
      <c r="D31" s="103">
        <f>Input!D34</f>
        <v>5</v>
      </c>
      <c r="E31" s="53">
        <f t="shared" si="3"/>
        <v>0</v>
      </c>
      <c r="F31" s="52">
        <f>Input!F34</f>
        <v>0</v>
      </c>
      <c r="G31" s="47">
        <f t="shared" si="1"/>
        <v>0</v>
      </c>
    </row>
    <row r="32" spans="1:7" x14ac:dyDescent="0.15">
      <c r="A32" s="7"/>
      <c r="B32" s="186" t="str">
        <f>Input!B35</f>
        <v>Wide Area Network (Pvt. or Leased)</v>
      </c>
      <c r="C32" s="37">
        <f>Input!C35</f>
        <v>0</v>
      </c>
      <c r="D32" s="103">
        <f>Input!D35</f>
        <v>5</v>
      </c>
      <c r="E32" s="53">
        <f t="shared" si="3"/>
        <v>0</v>
      </c>
      <c r="F32" s="58">
        <f>Input!F35</f>
        <v>0</v>
      </c>
      <c r="G32" s="47">
        <f t="shared" si="1"/>
        <v>0</v>
      </c>
    </row>
    <row r="33" spans="1:7" x14ac:dyDescent="0.15">
      <c r="A33" s="7"/>
      <c r="B33" s="186" t="str">
        <f>Input!B36</f>
        <v>Voice Infrastructure (PBX, handsets, etc.)</v>
      </c>
      <c r="C33" s="37">
        <f>Input!C36</f>
        <v>0</v>
      </c>
      <c r="D33" s="103">
        <f>Input!D36</f>
        <v>5</v>
      </c>
      <c r="E33" s="53">
        <f t="shared" si="3"/>
        <v>0</v>
      </c>
      <c r="F33" s="58">
        <f>Input!F36</f>
        <v>0</v>
      </c>
      <c r="G33" s="47">
        <f t="shared" si="1"/>
        <v>0</v>
      </c>
    </row>
    <row r="34" spans="1:7" x14ac:dyDescent="0.15">
      <c r="A34" s="7"/>
      <c r="B34" s="186" t="str">
        <f>Input!B37</f>
        <v>Spares, Test Equipment</v>
      </c>
      <c r="C34" s="37">
        <f>Input!C37</f>
        <v>0</v>
      </c>
      <c r="D34" s="103">
        <f>Input!D37</f>
        <v>5</v>
      </c>
      <c r="E34" s="53">
        <f t="shared" si="3"/>
        <v>0</v>
      </c>
      <c r="F34" s="52">
        <f>Input!F37</f>
        <v>0</v>
      </c>
      <c r="G34" s="47">
        <f t="shared" si="1"/>
        <v>0</v>
      </c>
    </row>
    <row r="35" spans="1:7" x14ac:dyDescent="0.15">
      <c r="A35" s="7"/>
      <c r="B35" s="186" t="str">
        <f>Input!B38</f>
        <v>Insurance</v>
      </c>
      <c r="C35" s="36">
        <f>Input!C38</f>
        <v>0</v>
      </c>
      <c r="D35" s="98">
        <f>Input!D38</f>
        <v>1</v>
      </c>
      <c r="E35" s="51">
        <f>C35/D35</f>
        <v>0</v>
      </c>
      <c r="F35" s="58">
        <f>Input!F38</f>
        <v>0</v>
      </c>
      <c r="G35" s="47">
        <f t="shared" si="1"/>
        <v>0</v>
      </c>
    </row>
    <row r="36" spans="1:7" x14ac:dyDescent="0.15">
      <c r="A36" s="7"/>
      <c r="B36" s="186" t="str">
        <f>Input!B39</f>
        <v>Current system replacement + cost or - savings</v>
      </c>
      <c r="C36" s="37">
        <f>Input!C39</f>
        <v>0</v>
      </c>
      <c r="D36" s="103">
        <f>Input!D39</f>
        <v>1</v>
      </c>
      <c r="E36" s="53">
        <f t="shared" si="3"/>
        <v>0</v>
      </c>
      <c r="F36" s="58">
        <f>Input!F39</f>
        <v>0</v>
      </c>
      <c r="G36" s="47">
        <f t="shared" si="1"/>
        <v>0</v>
      </c>
    </row>
    <row r="37" spans="1:7" x14ac:dyDescent="0.15">
      <c r="A37" s="7"/>
      <c r="B37" s="186" t="str">
        <f>Input!B40</f>
        <v xml:space="preserve">Other: </v>
      </c>
      <c r="C37" s="37">
        <f>Input!C40</f>
        <v>0</v>
      </c>
      <c r="D37" s="103">
        <f>Input!D40</f>
        <v>5</v>
      </c>
      <c r="E37" s="53">
        <f t="shared" si="3"/>
        <v>0</v>
      </c>
      <c r="F37" s="58">
        <f>Input!F40</f>
        <v>0</v>
      </c>
      <c r="G37" s="47">
        <f t="shared" si="1"/>
        <v>0</v>
      </c>
    </row>
    <row r="38" spans="1:7" s="74" customFormat="1" x14ac:dyDescent="0.15">
      <c r="A38" s="71"/>
      <c r="B38" s="72" t="s">
        <v>134</v>
      </c>
      <c r="C38" s="41">
        <f>SUM(C6:C37)</f>
        <v>0</v>
      </c>
      <c r="D38" s="119"/>
      <c r="E38" s="73">
        <f>SUM(E6:E37)</f>
        <v>0</v>
      </c>
      <c r="F38" s="41">
        <f>SUM(F6:F37)</f>
        <v>0</v>
      </c>
      <c r="G38" s="148">
        <f>SUM(G6:G37)</f>
        <v>0</v>
      </c>
    </row>
    <row r="39" spans="1:7" x14ac:dyDescent="0.15">
      <c r="A39" s="113"/>
      <c r="B39" s="114"/>
      <c r="C39" s="108"/>
      <c r="D39" s="109"/>
      <c r="E39" s="115"/>
      <c r="F39" s="111"/>
      <c r="G39" s="116"/>
    </row>
    <row r="40" spans="1:7" x14ac:dyDescent="0.15">
      <c r="A40" s="4" t="s">
        <v>113</v>
      </c>
      <c r="B40" s="5"/>
      <c r="C40" s="108"/>
      <c r="D40" s="109"/>
      <c r="E40" s="115"/>
      <c r="F40" s="111"/>
      <c r="G40" s="112"/>
    </row>
    <row r="41" spans="1:7" x14ac:dyDescent="0.15">
      <c r="A41" s="11"/>
      <c r="B41" s="186" t="str">
        <f>Input!B42</f>
        <v>External Application Provider(s)</v>
      </c>
      <c r="C41" s="36">
        <f>Input!C42</f>
        <v>0</v>
      </c>
      <c r="D41" s="18">
        <f>Input!D42</f>
        <v>1</v>
      </c>
      <c r="E41" s="68">
        <f t="shared" ref="E41:E46" si="4">C41/D41</f>
        <v>0</v>
      </c>
      <c r="F41" s="58">
        <f>Input!F42</f>
        <v>0</v>
      </c>
      <c r="G41" s="47">
        <f t="shared" ref="G41:G46" si="5">SUM(E41:F41)</f>
        <v>0</v>
      </c>
    </row>
    <row r="42" spans="1:7" x14ac:dyDescent="0.15">
      <c r="A42" s="11"/>
      <c r="B42" s="186" t="str">
        <f>Input!B43</f>
        <v xml:space="preserve">Ongoing Outsourced Services </v>
      </c>
      <c r="C42" s="36">
        <f>Input!C43</f>
        <v>0</v>
      </c>
      <c r="D42" s="18">
        <f>Input!D43</f>
        <v>1</v>
      </c>
      <c r="E42" s="68">
        <f t="shared" si="4"/>
        <v>0</v>
      </c>
      <c r="F42" s="58">
        <f>Input!F43</f>
        <v>0</v>
      </c>
      <c r="G42" s="47">
        <f t="shared" si="5"/>
        <v>0</v>
      </c>
    </row>
    <row r="43" spans="1:7" x14ac:dyDescent="0.15">
      <c r="A43" s="11"/>
      <c r="B43" s="186" t="str">
        <f>Input!B44</f>
        <v>Maintenance Contracts (Annual)</v>
      </c>
      <c r="C43" s="36">
        <f>Input!C44</f>
        <v>0</v>
      </c>
      <c r="D43" s="18">
        <f>Input!D44</f>
        <v>1</v>
      </c>
      <c r="E43" s="68">
        <f t="shared" si="4"/>
        <v>0</v>
      </c>
      <c r="F43" s="58">
        <f>Input!F44</f>
        <v>0</v>
      </c>
      <c r="G43" s="47">
        <f t="shared" si="5"/>
        <v>0</v>
      </c>
    </row>
    <row r="44" spans="1:7" x14ac:dyDescent="0.15">
      <c r="A44" s="11"/>
      <c r="B44" s="186" t="str">
        <f>Input!B45</f>
        <v>Consulting andVendor Support Svcs</v>
      </c>
      <c r="C44" s="37">
        <f>Input!C45</f>
        <v>0</v>
      </c>
      <c r="D44" s="105">
        <f>Input!D45</f>
        <v>5</v>
      </c>
      <c r="E44" s="37">
        <f t="shared" si="4"/>
        <v>0</v>
      </c>
      <c r="F44" s="52">
        <f>Input!F45</f>
        <v>0</v>
      </c>
      <c r="G44" s="47">
        <f t="shared" si="5"/>
        <v>0</v>
      </c>
    </row>
    <row r="45" spans="1:7" x14ac:dyDescent="0.15">
      <c r="A45" s="11"/>
      <c r="B45" s="186" t="str">
        <f>Input!B46</f>
        <v>Old Equipment Disposal</v>
      </c>
      <c r="C45" s="37">
        <f>Input!C46</f>
        <v>0</v>
      </c>
      <c r="D45" s="105">
        <f>Input!D46</f>
        <v>1</v>
      </c>
      <c r="E45" s="37">
        <f t="shared" si="4"/>
        <v>0</v>
      </c>
      <c r="F45" s="52">
        <f>Input!F46</f>
        <v>0</v>
      </c>
      <c r="G45" s="47">
        <f t="shared" si="5"/>
        <v>0</v>
      </c>
    </row>
    <row r="46" spans="1:7" x14ac:dyDescent="0.15">
      <c r="A46" s="11"/>
      <c r="B46" s="186" t="str">
        <f>Input!B47</f>
        <v xml:space="preserve">Other: </v>
      </c>
      <c r="C46" s="37">
        <f>Input!C47</f>
        <v>0</v>
      </c>
      <c r="D46" s="105">
        <f>Input!D47</f>
        <v>5</v>
      </c>
      <c r="E46" s="37">
        <f t="shared" si="4"/>
        <v>0</v>
      </c>
      <c r="F46" s="58">
        <f>Input!F47</f>
        <v>0</v>
      </c>
      <c r="G46" s="47">
        <f t="shared" si="5"/>
        <v>0</v>
      </c>
    </row>
    <row r="47" spans="1:7" s="74" customFormat="1" x14ac:dyDescent="0.15">
      <c r="A47" s="71"/>
      <c r="B47" s="72" t="s">
        <v>135</v>
      </c>
      <c r="C47" s="41">
        <f>SUM(C41:C46)</f>
        <v>0</v>
      </c>
      <c r="D47" s="119"/>
      <c r="E47" s="73">
        <f>SUM(E41:E46)</f>
        <v>0</v>
      </c>
      <c r="F47" s="73">
        <f>SUM(F41:F46)</f>
        <v>0</v>
      </c>
      <c r="G47" s="73">
        <f>SUM(G41:G46)</f>
        <v>0</v>
      </c>
    </row>
    <row r="48" spans="1:7" x14ac:dyDescent="0.15">
      <c r="A48" s="113"/>
      <c r="B48" s="114"/>
      <c r="C48" s="108"/>
      <c r="D48" s="109"/>
      <c r="E48" s="115"/>
      <c r="F48" s="111"/>
      <c r="G48" s="116"/>
    </row>
    <row r="49" spans="1:7" s="77" customFormat="1" x14ac:dyDescent="0.15">
      <c r="A49" s="75" t="s">
        <v>93</v>
      </c>
      <c r="B49" s="76"/>
      <c r="C49" s="117"/>
      <c r="D49" s="118"/>
      <c r="E49" s="115"/>
      <c r="F49" s="111"/>
      <c r="G49" s="112"/>
    </row>
    <row r="50" spans="1:7" x14ac:dyDescent="0.15">
      <c r="A50" s="8"/>
      <c r="B50" s="186" t="str">
        <f>Input!B49</f>
        <v>PBX chassis</v>
      </c>
      <c r="C50" s="37">
        <f>Input!C49</f>
        <v>0</v>
      </c>
      <c r="D50" s="95">
        <f>Input!D49</f>
        <v>5</v>
      </c>
      <c r="E50" s="48">
        <f>C50/D50</f>
        <v>0</v>
      </c>
      <c r="F50" s="58">
        <f>Input!F49</f>
        <v>0</v>
      </c>
      <c r="G50" s="47">
        <f t="shared" ref="G50:G63" si="6">SUM(E50:F50)</f>
        <v>0</v>
      </c>
    </row>
    <row r="51" spans="1:7" x14ac:dyDescent="0.15">
      <c r="A51" s="8"/>
      <c r="B51" s="186" t="str">
        <f>Input!B50</f>
        <v>Line cards</v>
      </c>
      <c r="C51" s="37">
        <f>Input!C50</f>
        <v>0</v>
      </c>
      <c r="D51" s="95">
        <f>Input!D50</f>
        <v>5</v>
      </c>
      <c r="E51" s="53">
        <f t="shared" ref="E51:E63" si="7">C51/D51</f>
        <v>0</v>
      </c>
      <c r="F51" s="58">
        <f>Input!F50</f>
        <v>0</v>
      </c>
      <c r="G51" s="47">
        <f t="shared" si="6"/>
        <v>0</v>
      </c>
    </row>
    <row r="52" spans="1:7" x14ac:dyDescent="0.15">
      <c r="A52" s="8"/>
      <c r="B52" s="186" t="str">
        <f>Input!B51</f>
        <v>Trunk cards</v>
      </c>
      <c r="C52" s="37">
        <f>Input!C51</f>
        <v>0</v>
      </c>
      <c r="D52" s="95">
        <f>Input!D51</f>
        <v>5</v>
      </c>
      <c r="E52" s="53">
        <f t="shared" si="7"/>
        <v>0</v>
      </c>
      <c r="F52" s="58">
        <f>Input!F51</f>
        <v>0</v>
      </c>
      <c r="G52" s="47">
        <f t="shared" si="6"/>
        <v>0</v>
      </c>
    </row>
    <row r="53" spans="1:7" x14ac:dyDescent="0.15">
      <c r="A53" s="8"/>
      <c r="B53" s="186" t="str">
        <f>Input!B52</f>
        <v>Protocol conversion and voice compression</v>
      </c>
      <c r="C53" s="37">
        <f>Input!C52</f>
        <v>0</v>
      </c>
      <c r="D53" s="95">
        <f>Input!D52</f>
        <v>5</v>
      </c>
      <c r="E53" s="53">
        <f t="shared" si="7"/>
        <v>0</v>
      </c>
      <c r="F53" s="58">
        <f>Input!F52</f>
        <v>0</v>
      </c>
      <c r="G53" s="47">
        <f t="shared" si="6"/>
        <v>0</v>
      </c>
    </row>
    <row r="54" spans="1:7" x14ac:dyDescent="0.15">
      <c r="A54" s="8"/>
      <c r="B54" s="186" t="str">
        <f>Input!B53</f>
        <v>Voice Messaging</v>
      </c>
      <c r="C54" s="37">
        <f>Input!C53</f>
        <v>0</v>
      </c>
      <c r="D54" s="95">
        <f>Input!D53</f>
        <v>5</v>
      </c>
      <c r="E54" s="53">
        <f t="shared" si="7"/>
        <v>0</v>
      </c>
      <c r="F54" s="58">
        <f>Input!F53</f>
        <v>0</v>
      </c>
      <c r="G54" s="47">
        <f t="shared" si="6"/>
        <v>0</v>
      </c>
    </row>
    <row r="55" spans="1:7" x14ac:dyDescent="0.15">
      <c r="A55" s="8"/>
      <c r="B55" s="186" t="str">
        <f>Input!B54</f>
        <v>Other (UPS, HVAC)</v>
      </c>
      <c r="C55" s="37">
        <f>Input!C54</f>
        <v>0</v>
      </c>
      <c r="D55" s="95">
        <f>Input!D54</f>
        <v>5</v>
      </c>
      <c r="E55" s="53">
        <f t="shared" si="7"/>
        <v>0</v>
      </c>
      <c r="F55" s="58">
        <f>Input!F54</f>
        <v>0</v>
      </c>
      <c r="G55" s="47">
        <f t="shared" si="6"/>
        <v>0</v>
      </c>
    </row>
    <row r="56" spans="1:7" x14ac:dyDescent="0.15">
      <c r="A56" s="8"/>
      <c r="B56" s="186" t="str">
        <f>Input!B55</f>
        <v>System &amp; Admin Software</v>
      </c>
      <c r="C56" s="37">
        <f>Input!C55</f>
        <v>0</v>
      </c>
      <c r="D56" s="95">
        <f>Input!D55</f>
        <v>5</v>
      </c>
      <c r="E56" s="53">
        <f t="shared" si="7"/>
        <v>0</v>
      </c>
      <c r="F56" s="58">
        <f>Input!F55</f>
        <v>0</v>
      </c>
      <c r="G56" s="47">
        <f t="shared" si="6"/>
        <v>0</v>
      </c>
    </row>
    <row r="57" spans="1:7" x14ac:dyDescent="0.15">
      <c r="A57" s="8"/>
      <c r="B57" s="186" t="str">
        <f>Input!B56</f>
        <v>User Software</v>
      </c>
      <c r="C57" s="37">
        <f>Input!C56</f>
        <v>0</v>
      </c>
      <c r="D57" s="95">
        <f>Input!D56</f>
        <v>5</v>
      </c>
      <c r="E57" s="53">
        <f t="shared" si="7"/>
        <v>0</v>
      </c>
      <c r="F57" s="58">
        <f>Input!F56</f>
        <v>0</v>
      </c>
      <c r="G57" s="47">
        <f t="shared" si="6"/>
        <v>0</v>
      </c>
    </row>
    <row r="58" spans="1:7" x14ac:dyDescent="0.15">
      <c r="A58" s="8"/>
      <c r="B58" s="186" t="str">
        <f>Input!B57</f>
        <v>Call Accounting Software</v>
      </c>
      <c r="C58" s="37">
        <f>Input!C57</f>
        <v>0</v>
      </c>
      <c r="D58" s="95">
        <f>Input!D57</f>
        <v>5</v>
      </c>
      <c r="E58" s="53">
        <f t="shared" si="7"/>
        <v>0</v>
      </c>
      <c r="F58" s="58">
        <f>Input!F57</f>
        <v>0</v>
      </c>
      <c r="G58" s="47">
        <f t="shared" si="6"/>
        <v>0</v>
      </c>
    </row>
    <row r="59" spans="1:7" x14ac:dyDescent="0.15">
      <c r="A59" s="8"/>
      <c r="B59" s="186" t="str">
        <f>Input!B58</f>
        <v>Analog/digital phone sets</v>
      </c>
      <c r="C59" s="37">
        <f>Input!C58</f>
        <v>0</v>
      </c>
      <c r="D59" s="95">
        <f>Input!D58</f>
        <v>5</v>
      </c>
      <c r="E59" s="53">
        <f t="shared" si="7"/>
        <v>0</v>
      </c>
      <c r="F59" s="58">
        <f>Input!F58</f>
        <v>0</v>
      </c>
      <c r="G59" s="47">
        <f t="shared" si="6"/>
        <v>0</v>
      </c>
    </row>
    <row r="60" spans="1:7" x14ac:dyDescent="0.15">
      <c r="A60" s="8"/>
      <c r="B60" s="186" t="str">
        <f>Input!B59</f>
        <v>Specialized Phones</v>
      </c>
      <c r="C60" s="37">
        <f>Input!C59</f>
        <v>0</v>
      </c>
      <c r="D60" s="95">
        <f>Input!D59</f>
        <v>5</v>
      </c>
      <c r="E60" s="53">
        <f t="shared" si="7"/>
        <v>0</v>
      </c>
      <c r="F60" s="58">
        <f>Input!F59</f>
        <v>0</v>
      </c>
      <c r="G60" s="47">
        <f t="shared" si="6"/>
        <v>0</v>
      </c>
    </row>
    <row r="61" spans="1:7" x14ac:dyDescent="0.15">
      <c r="A61" s="8"/>
      <c r="B61" s="186" t="str">
        <f>Input!B60</f>
        <v>Admin consoles</v>
      </c>
      <c r="C61" s="37">
        <f>Input!C60</f>
        <v>0</v>
      </c>
      <c r="D61" s="95">
        <f>Input!D60</f>
        <v>5</v>
      </c>
      <c r="E61" s="53">
        <f t="shared" si="7"/>
        <v>0</v>
      </c>
      <c r="F61" s="58">
        <f>Input!F60</f>
        <v>0</v>
      </c>
      <c r="G61" s="47">
        <f t="shared" si="6"/>
        <v>0</v>
      </c>
    </row>
    <row r="62" spans="1:7" x14ac:dyDescent="0.15">
      <c r="A62" s="8"/>
      <c r="B62" s="186" t="str">
        <f>Input!B61</f>
        <v>TAPI Adapters and Software</v>
      </c>
      <c r="C62" s="37">
        <f>Input!C61</f>
        <v>0</v>
      </c>
      <c r="D62" s="95">
        <f>Input!D61</f>
        <v>5</v>
      </c>
      <c r="E62" s="53">
        <f t="shared" si="7"/>
        <v>0</v>
      </c>
      <c r="F62" s="58">
        <f>Input!F61</f>
        <v>0</v>
      </c>
      <c r="G62" s="47">
        <f t="shared" si="6"/>
        <v>0</v>
      </c>
    </row>
    <row r="63" spans="1:7" x14ac:dyDescent="0.15">
      <c r="A63" s="30"/>
      <c r="B63" s="186" t="str">
        <f>Input!B62</f>
        <v xml:space="preserve">Other: </v>
      </c>
      <c r="C63" s="37">
        <f>Input!C62</f>
        <v>0</v>
      </c>
      <c r="D63" s="95">
        <f>Input!D62</f>
        <v>5</v>
      </c>
      <c r="E63" s="53">
        <f t="shared" si="7"/>
        <v>0</v>
      </c>
      <c r="F63" s="58">
        <f>Input!F62</f>
        <v>0</v>
      </c>
      <c r="G63" s="47">
        <f t="shared" si="6"/>
        <v>0</v>
      </c>
    </row>
    <row r="64" spans="1:7" s="74" customFormat="1" x14ac:dyDescent="0.15">
      <c r="A64" s="71"/>
      <c r="B64" s="72" t="s">
        <v>136</v>
      </c>
      <c r="C64" s="41">
        <f>SUM(C50:C63)</f>
        <v>0</v>
      </c>
      <c r="D64" s="119"/>
      <c r="E64" s="73">
        <f>SUM(E50:E63)</f>
        <v>0</v>
      </c>
      <c r="F64" s="41">
        <f>SUM(F50:F63)</f>
        <v>0</v>
      </c>
      <c r="G64" s="148">
        <f>SUM(G50:G63)</f>
        <v>0</v>
      </c>
    </row>
    <row r="65" spans="1:7" x14ac:dyDescent="0.15">
      <c r="A65" s="113"/>
      <c r="B65" s="114"/>
      <c r="C65" s="108"/>
      <c r="D65" s="109"/>
      <c r="E65" s="110"/>
      <c r="F65" s="111"/>
      <c r="G65" s="116"/>
    </row>
    <row r="66" spans="1:7" x14ac:dyDescent="0.15">
      <c r="A66" s="33" t="s">
        <v>112</v>
      </c>
      <c r="B66" s="23"/>
      <c r="C66" s="120"/>
      <c r="D66" s="121"/>
      <c r="E66" s="122"/>
      <c r="F66" s="123"/>
      <c r="G66" s="112"/>
    </row>
    <row r="67" spans="1:7" x14ac:dyDescent="0.15">
      <c r="A67" s="30"/>
      <c r="B67" s="186" t="str">
        <f>Input!B64</f>
        <v>Line Access or Voice Service Fees</v>
      </c>
      <c r="C67" s="66">
        <f>Input!C64</f>
        <v>0</v>
      </c>
      <c r="D67" s="97">
        <f>Input!D64</f>
        <v>1</v>
      </c>
      <c r="E67" s="59"/>
      <c r="F67" s="106">
        <f>Input!F64</f>
        <v>0</v>
      </c>
      <c r="G67" s="47">
        <f>SUM(E67:F67)</f>
        <v>0</v>
      </c>
    </row>
    <row r="68" spans="1:7" x14ac:dyDescent="0.15">
      <c r="A68" s="30"/>
      <c r="B68" s="186" t="str">
        <f>Input!B65</f>
        <v>Leased line or Dedicated Circuit Costs</v>
      </c>
      <c r="C68" s="66">
        <f>Input!C65</f>
        <v>0</v>
      </c>
      <c r="D68" s="97">
        <f>Input!D65</f>
        <v>1</v>
      </c>
      <c r="E68" s="59"/>
      <c r="F68" s="106">
        <f>Input!F65</f>
        <v>0</v>
      </c>
      <c r="G68" s="47">
        <f>SUM(E68:F68)</f>
        <v>0</v>
      </c>
    </row>
    <row r="69" spans="1:7" x14ac:dyDescent="0.15">
      <c r="A69" s="30"/>
      <c r="B69" s="186" t="str">
        <f>Input!B66</f>
        <v>Long Distance Charges</v>
      </c>
      <c r="C69" s="66">
        <f>Input!C66</f>
        <v>0</v>
      </c>
      <c r="D69" s="97">
        <f>Input!D66</f>
        <v>1</v>
      </c>
      <c r="E69" s="59"/>
      <c r="F69" s="106">
        <f>Input!F66</f>
        <v>0</v>
      </c>
      <c r="G69" s="47">
        <f>SUM(E69:F69)</f>
        <v>0</v>
      </c>
    </row>
    <row r="70" spans="1:7" x14ac:dyDescent="0.15">
      <c r="A70" s="4"/>
      <c r="B70" s="186" t="str">
        <f>Input!B67</f>
        <v xml:space="preserve">Other: </v>
      </c>
      <c r="C70" s="37">
        <f>Input!C67</f>
        <v>0</v>
      </c>
      <c r="D70" s="95">
        <v>1</v>
      </c>
      <c r="E70" s="53">
        <f>C70/D70</f>
        <v>0</v>
      </c>
      <c r="F70" s="106">
        <f>Input!F67</f>
        <v>0</v>
      </c>
      <c r="G70" s="47">
        <f>SUM(E70:F70)</f>
        <v>0</v>
      </c>
    </row>
    <row r="71" spans="1:7" s="74" customFormat="1" x14ac:dyDescent="0.15">
      <c r="A71" s="78"/>
      <c r="B71" s="79" t="s">
        <v>133</v>
      </c>
      <c r="C71" s="41">
        <f>SUM(C67:C70)</f>
        <v>0</v>
      </c>
      <c r="D71" s="119"/>
      <c r="E71" s="73">
        <f>SUM(E67:E70)</f>
        <v>0</v>
      </c>
      <c r="F71" s="41">
        <f>SUM(F67:F70)</f>
        <v>0</v>
      </c>
      <c r="G71" s="148">
        <f>SUM(G67:G70)</f>
        <v>0</v>
      </c>
    </row>
    <row r="72" spans="1:7" x14ac:dyDescent="0.15">
      <c r="A72" s="113"/>
      <c r="B72" s="114"/>
      <c r="C72" s="108"/>
      <c r="D72" s="109"/>
      <c r="E72" s="110" t="s">
        <v>139</v>
      </c>
      <c r="F72" s="111"/>
      <c r="G72" s="116"/>
    </row>
    <row r="73" spans="1:7" x14ac:dyDescent="0.15">
      <c r="A73" s="4" t="s">
        <v>14</v>
      </c>
      <c r="B73" s="5"/>
      <c r="C73" s="108"/>
      <c r="D73" s="109"/>
      <c r="E73" s="110"/>
      <c r="F73" s="111"/>
      <c r="G73" s="112"/>
    </row>
    <row r="74" spans="1:7" x14ac:dyDescent="0.15">
      <c r="A74" s="8"/>
      <c r="B74" s="186" t="str">
        <f>Input!B69</f>
        <v>Project Planning</v>
      </c>
      <c r="C74" s="37">
        <f>Input!C69</f>
        <v>0</v>
      </c>
      <c r="D74" s="95">
        <f>Input!D69</f>
        <v>5</v>
      </c>
      <c r="E74" s="53">
        <f>C74/D74</f>
        <v>0</v>
      </c>
      <c r="F74" s="52">
        <f>Input!F69</f>
        <v>0</v>
      </c>
      <c r="G74" s="47">
        <f t="shared" ref="G74:G90" si="8">SUM(E74:F74)</f>
        <v>0</v>
      </c>
    </row>
    <row r="75" spans="1:7" x14ac:dyDescent="0.15">
      <c r="A75" s="8"/>
      <c r="B75" s="186" t="str">
        <f>Input!B70</f>
        <v>Project Management</v>
      </c>
      <c r="C75" s="37">
        <f>Input!C70</f>
        <v>0</v>
      </c>
      <c r="D75" s="95">
        <f>Input!D70</f>
        <v>5</v>
      </c>
      <c r="E75" s="53">
        <f t="shared" ref="E75:E90" si="9">C75/D75</f>
        <v>0</v>
      </c>
      <c r="F75" s="52">
        <f>Input!F70</f>
        <v>0</v>
      </c>
      <c r="G75" s="47">
        <f t="shared" si="8"/>
        <v>0</v>
      </c>
    </row>
    <row r="76" spans="1:7" x14ac:dyDescent="0.15">
      <c r="A76" s="8"/>
      <c r="B76" s="186" t="str">
        <f>Input!B71</f>
        <v xml:space="preserve">Finance and Administration </v>
      </c>
      <c r="C76" s="37">
        <f>Input!C71</f>
        <v>0</v>
      </c>
      <c r="D76" s="95">
        <f>Input!D71</f>
        <v>5</v>
      </c>
      <c r="E76" s="53">
        <f t="shared" si="9"/>
        <v>0</v>
      </c>
      <c r="F76" s="52">
        <f>Input!F71</f>
        <v>0</v>
      </c>
      <c r="G76" s="47">
        <f t="shared" si="8"/>
        <v>0</v>
      </c>
    </row>
    <row r="77" spans="1:7" x14ac:dyDescent="0.15">
      <c r="A77" s="8"/>
      <c r="B77" s="186" t="str">
        <f>Input!B72</f>
        <v>Client Computer Installation</v>
      </c>
      <c r="C77" s="37">
        <f>Input!C72</f>
        <v>0</v>
      </c>
      <c r="D77" s="95">
        <f>Input!D72</f>
        <v>5</v>
      </c>
      <c r="E77" s="53">
        <f t="shared" si="9"/>
        <v>0</v>
      </c>
      <c r="F77" s="52">
        <f>Input!F72</f>
        <v>0</v>
      </c>
      <c r="G77" s="47">
        <f t="shared" si="8"/>
        <v>0</v>
      </c>
    </row>
    <row r="78" spans="1:7" x14ac:dyDescent="0.15">
      <c r="A78" s="8"/>
      <c r="B78" s="186" t="str">
        <f>Input!B73</f>
        <v>Client Computer Moves</v>
      </c>
      <c r="C78" s="37">
        <f>Input!C73</f>
        <v>0</v>
      </c>
      <c r="D78" s="95">
        <f>Input!D73</f>
        <v>5</v>
      </c>
      <c r="E78" s="53">
        <f t="shared" si="9"/>
        <v>0</v>
      </c>
      <c r="F78" s="52">
        <f>Input!F73</f>
        <v>0</v>
      </c>
      <c r="G78" s="47">
        <f t="shared" si="8"/>
        <v>0</v>
      </c>
    </row>
    <row r="79" spans="1:7" x14ac:dyDescent="0.15">
      <c r="A79" s="8"/>
      <c r="B79" s="186" t="str">
        <f>Input!B74</f>
        <v>Client Computer Upgrades</v>
      </c>
      <c r="C79" s="37">
        <f>Input!C74</f>
        <v>0</v>
      </c>
      <c r="D79" s="95">
        <f>Input!D74</f>
        <v>5</v>
      </c>
      <c r="E79" s="53">
        <f t="shared" si="9"/>
        <v>0</v>
      </c>
      <c r="F79" s="52">
        <f>Input!F74</f>
        <v>0</v>
      </c>
      <c r="G79" s="47">
        <f t="shared" si="8"/>
        <v>0</v>
      </c>
    </row>
    <row r="80" spans="1:7" x14ac:dyDescent="0.15">
      <c r="A80" s="8"/>
      <c r="B80" s="186" t="str">
        <f>Input!B75</f>
        <v>Provide User Training for this Project</v>
      </c>
      <c r="C80" s="37">
        <f>Input!C75</f>
        <v>0</v>
      </c>
      <c r="D80" s="95">
        <f>Input!D75</f>
        <v>5</v>
      </c>
      <c r="E80" s="53">
        <f t="shared" si="9"/>
        <v>0</v>
      </c>
      <c r="F80" s="52">
        <f>Input!F75</f>
        <v>0</v>
      </c>
      <c r="G80" s="47">
        <f t="shared" si="8"/>
        <v>0</v>
      </c>
    </row>
    <row r="81" spans="1:7" x14ac:dyDescent="0.15">
      <c r="A81" s="8"/>
      <c r="B81" s="186" t="str">
        <f>Input!B76</f>
        <v xml:space="preserve">Curriculum Development </v>
      </c>
      <c r="C81" s="37">
        <f>Input!C76</f>
        <v>0</v>
      </c>
      <c r="D81" s="95">
        <f>Input!D76</f>
        <v>5</v>
      </c>
      <c r="E81" s="53">
        <f t="shared" si="9"/>
        <v>0</v>
      </c>
      <c r="F81" s="52">
        <f>Input!F76</f>
        <v>0</v>
      </c>
      <c r="G81" s="47">
        <f t="shared" si="8"/>
        <v>0</v>
      </c>
    </row>
    <row r="82" spans="1:7" x14ac:dyDescent="0.15">
      <c r="A82" s="8"/>
      <c r="B82" s="186" t="str">
        <f>Input!B77</f>
        <v>Consultants and Contractors</v>
      </c>
      <c r="C82" s="37">
        <f>Input!C77</f>
        <v>0</v>
      </c>
      <c r="D82" s="95">
        <f>Input!D77</f>
        <v>5</v>
      </c>
      <c r="E82" s="53">
        <f t="shared" si="9"/>
        <v>0</v>
      </c>
      <c r="F82" s="52">
        <f>Input!F77</f>
        <v>0</v>
      </c>
      <c r="G82" s="47">
        <f t="shared" si="8"/>
        <v>0</v>
      </c>
    </row>
    <row r="83" spans="1:7" x14ac:dyDescent="0.15">
      <c r="A83" s="8"/>
      <c r="B83" s="186" t="str">
        <f>Input!B78</f>
        <v>Outsourced Implementation</v>
      </c>
      <c r="C83" s="37">
        <f>Input!C78</f>
        <v>0</v>
      </c>
      <c r="D83" s="95">
        <f>Input!D78</f>
        <v>5</v>
      </c>
      <c r="E83" s="53">
        <f t="shared" si="9"/>
        <v>0</v>
      </c>
      <c r="F83" s="52">
        <f>Input!F78</f>
        <v>0</v>
      </c>
      <c r="G83" s="47">
        <f t="shared" si="8"/>
        <v>0</v>
      </c>
    </row>
    <row r="84" spans="1:7" x14ac:dyDescent="0.15">
      <c r="A84" s="8"/>
      <c r="B84" s="186" t="str">
        <f>Input!B79</f>
        <v>CS Staff Application Training</v>
      </c>
      <c r="C84" s="37">
        <f>Input!C79</f>
        <v>0</v>
      </c>
      <c r="D84" s="95">
        <f>Input!D79</f>
        <v>5</v>
      </c>
      <c r="E84" s="53">
        <f t="shared" si="9"/>
        <v>0</v>
      </c>
      <c r="F84" s="52">
        <f>Input!F79</f>
        <v>0</v>
      </c>
      <c r="G84" s="47">
        <f t="shared" si="8"/>
        <v>0</v>
      </c>
    </row>
    <row r="85" spans="1:7" x14ac:dyDescent="0.15">
      <c r="A85" s="8"/>
      <c r="B85" s="186" t="str">
        <f>Input!B80</f>
        <v>User System Training</v>
      </c>
      <c r="C85" s="37">
        <f>Input!C80</f>
        <v>0</v>
      </c>
      <c r="D85" s="95">
        <f>Input!D80</f>
        <v>5</v>
      </c>
      <c r="E85" s="53">
        <f t="shared" si="9"/>
        <v>0</v>
      </c>
      <c r="F85" s="52">
        <f>Input!F80</f>
        <v>0</v>
      </c>
      <c r="G85" s="47">
        <f t="shared" si="8"/>
        <v>0</v>
      </c>
    </row>
    <row r="86" spans="1:7" x14ac:dyDescent="0.15">
      <c r="A86" s="8"/>
      <c r="B86" s="186" t="str">
        <f>Input!B81</f>
        <v>User Application Training</v>
      </c>
      <c r="C86" s="37">
        <f>Input!C81</f>
        <v>0</v>
      </c>
      <c r="D86" s="95">
        <f>Input!D81</f>
        <v>5</v>
      </c>
      <c r="E86" s="53">
        <f t="shared" si="9"/>
        <v>0</v>
      </c>
      <c r="F86" s="52">
        <f>Input!F81</f>
        <v>0</v>
      </c>
      <c r="G86" s="47">
        <f t="shared" si="8"/>
        <v>0</v>
      </c>
    </row>
    <row r="87" spans="1:7" x14ac:dyDescent="0.15">
      <c r="A87" s="8"/>
      <c r="B87" s="186" t="str">
        <f>Input!B82</f>
        <v>Travel</v>
      </c>
      <c r="C87" s="37">
        <f>Input!C82</f>
        <v>0</v>
      </c>
      <c r="D87" s="95">
        <f>Input!D82</f>
        <v>5</v>
      </c>
      <c r="E87" s="53">
        <f t="shared" si="9"/>
        <v>0</v>
      </c>
      <c r="F87" s="52">
        <f>Input!F82</f>
        <v>0</v>
      </c>
      <c r="G87" s="47">
        <f t="shared" si="8"/>
        <v>0</v>
      </c>
    </row>
    <row r="88" spans="1:7" x14ac:dyDescent="0.15">
      <c r="A88" s="8"/>
      <c r="B88" s="186" t="str">
        <f>Input!B83</f>
        <v>Non-Computer Svcs. Staff</v>
      </c>
      <c r="C88" s="37">
        <f>Input!C83</f>
        <v>0</v>
      </c>
      <c r="D88" s="95">
        <f>Input!D83</f>
        <v>5</v>
      </c>
      <c r="E88" s="53">
        <f t="shared" si="9"/>
        <v>0</v>
      </c>
      <c r="F88" s="52">
        <f>Input!F83</f>
        <v>0</v>
      </c>
      <c r="G88" s="47">
        <f t="shared" si="8"/>
        <v>0</v>
      </c>
    </row>
    <row r="89" spans="1:7" x14ac:dyDescent="0.15">
      <c r="A89" s="8"/>
      <c r="B89" s="186" t="str">
        <f>Input!B84</f>
        <v>Moves, Adds, Changes (Triage of Equipmnt)</v>
      </c>
      <c r="C89" s="37">
        <f>Input!C84</f>
        <v>0</v>
      </c>
      <c r="D89" s="95">
        <f>Input!D84</f>
        <v>5</v>
      </c>
      <c r="E89" s="53">
        <f t="shared" si="9"/>
        <v>0</v>
      </c>
      <c r="F89" s="52">
        <f>Input!F84</f>
        <v>0</v>
      </c>
      <c r="G89" s="47">
        <f t="shared" si="8"/>
        <v>0</v>
      </c>
    </row>
    <row r="90" spans="1:7" x14ac:dyDescent="0.15">
      <c r="A90" s="8"/>
      <c r="B90" s="186" t="str">
        <f>Input!B85</f>
        <v xml:space="preserve">Other: </v>
      </c>
      <c r="C90" s="37">
        <f>Input!C85</f>
        <v>0</v>
      </c>
      <c r="D90" s="95">
        <f>Input!D85</f>
        <v>5</v>
      </c>
      <c r="E90" s="53">
        <f t="shared" si="9"/>
        <v>0</v>
      </c>
      <c r="F90" s="58">
        <f>Input!F85</f>
        <v>0</v>
      </c>
      <c r="G90" s="47">
        <f t="shared" si="8"/>
        <v>0</v>
      </c>
    </row>
    <row r="91" spans="1:7" s="74" customFormat="1" x14ac:dyDescent="0.15">
      <c r="A91" s="80"/>
      <c r="B91" s="72" t="s">
        <v>137</v>
      </c>
      <c r="C91" s="41">
        <f>SUM(C74:C90)</f>
        <v>0</v>
      </c>
      <c r="D91" s="124"/>
      <c r="E91" s="41">
        <f>SUM(E74:E90)</f>
        <v>0</v>
      </c>
      <c r="F91" s="41">
        <f>SUM(F74:F90)</f>
        <v>0</v>
      </c>
      <c r="G91" s="148">
        <f>SUM(G74:G90)</f>
        <v>0</v>
      </c>
    </row>
    <row r="92" spans="1:7" x14ac:dyDescent="0.15">
      <c r="A92" s="113"/>
      <c r="B92" s="114"/>
      <c r="C92" s="108"/>
      <c r="D92" s="109"/>
      <c r="E92" s="110"/>
      <c r="F92" s="111"/>
      <c r="G92" s="116"/>
    </row>
    <row r="93" spans="1:7" x14ac:dyDescent="0.15">
      <c r="A93" s="4" t="s">
        <v>15</v>
      </c>
      <c r="B93" s="5"/>
      <c r="C93" s="108"/>
      <c r="D93" s="109"/>
      <c r="E93" s="110"/>
      <c r="F93" s="111"/>
      <c r="G93" s="112"/>
    </row>
    <row r="94" spans="1:7" x14ac:dyDescent="0.15">
      <c r="A94" s="8"/>
      <c r="B94" s="186" t="str">
        <f>Input!B87</f>
        <v xml:space="preserve">Technical Services </v>
      </c>
      <c r="C94" s="36">
        <f>Input!C87</f>
        <v>0</v>
      </c>
      <c r="D94" s="93">
        <f>Input!D87</f>
        <v>1</v>
      </c>
      <c r="E94" s="51">
        <f>C94/D94</f>
        <v>0</v>
      </c>
      <c r="F94" s="58">
        <f>Input!F87</f>
        <v>0</v>
      </c>
      <c r="G94" s="47">
        <f t="shared" ref="G94:G102" si="10">SUM(E94:F94)</f>
        <v>0</v>
      </c>
    </row>
    <row r="95" spans="1:7" x14ac:dyDescent="0.15">
      <c r="A95" s="8"/>
      <c r="B95" s="186" t="str">
        <f>Input!B88</f>
        <v xml:space="preserve">Service Desk </v>
      </c>
      <c r="C95" s="36">
        <f>Input!C88</f>
        <v>0</v>
      </c>
      <c r="D95" s="93">
        <f>Input!D88</f>
        <v>1</v>
      </c>
      <c r="E95" s="51">
        <f t="shared" ref="E95:E102" si="11">C95/D95</f>
        <v>0</v>
      </c>
      <c r="F95" s="58">
        <f>Input!F88</f>
        <v>0</v>
      </c>
      <c r="G95" s="47">
        <f t="shared" si="10"/>
        <v>0</v>
      </c>
    </row>
    <row r="96" spans="1:7" ht="14.25" customHeight="1" x14ac:dyDescent="0.15">
      <c r="A96" s="8"/>
      <c r="B96" s="186" t="str">
        <f>Input!B89</f>
        <v>Planning and Process Management</v>
      </c>
      <c r="C96" s="36">
        <f>Input!C89</f>
        <v>0</v>
      </c>
      <c r="D96" s="93">
        <f>Input!D89</f>
        <v>1</v>
      </c>
      <c r="E96" s="51">
        <f t="shared" si="11"/>
        <v>0</v>
      </c>
      <c r="F96" s="58">
        <f>Input!F89</f>
        <v>0</v>
      </c>
      <c r="G96" s="47">
        <f t="shared" si="10"/>
        <v>0</v>
      </c>
    </row>
    <row r="97" spans="1:7" x14ac:dyDescent="0.15">
      <c r="A97" s="8"/>
      <c r="B97" s="186" t="str">
        <f>Input!B90</f>
        <v xml:space="preserve">Finance and Administration </v>
      </c>
      <c r="C97" s="36">
        <f>Input!C90</f>
        <v>0</v>
      </c>
      <c r="D97" s="93">
        <f>Input!D90</f>
        <v>1</v>
      </c>
      <c r="E97" s="51">
        <f t="shared" si="11"/>
        <v>0</v>
      </c>
      <c r="F97" s="58">
        <f>Input!F90</f>
        <v>0</v>
      </c>
      <c r="G97" s="47">
        <f t="shared" si="10"/>
        <v>0</v>
      </c>
    </row>
    <row r="98" spans="1:7" ht="14.25" customHeight="1" x14ac:dyDescent="0.15">
      <c r="A98" s="8"/>
      <c r="B98" s="186" t="str">
        <f>Input!B91</f>
        <v>Professional Development &amp; Training</v>
      </c>
      <c r="C98" s="36">
        <f>Input!C91</f>
        <v>0</v>
      </c>
      <c r="D98" s="93">
        <f>Input!D91</f>
        <v>1</v>
      </c>
      <c r="E98" s="51">
        <f t="shared" si="11"/>
        <v>0</v>
      </c>
      <c r="F98" s="58">
        <f>Input!F91</f>
        <v>0</v>
      </c>
      <c r="G98" s="47">
        <f t="shared" si="10"/>
        <v>0</v>
      </c>
    </row>
    <row r="99" spans="1:7" x14ac:dyDescent="0.15">
      <c r="A99" s="8"/>
      <c r="B99" s="186" t="str">
        <f>Input!B92</f>
        <v>Curriculum Development &amp; Support</v>
      </c>
      <c r="C99" s="36">
        <f>Input!C92</f>
        <v>0</v>
      </c>
      <c r="D99" s="93">
        <f>Input!D92</f>
        <v>1</v>
      </c>
      <c r="E99" s="51">
        <f t="shared" si="11"/>
        <v>0</v>
      </c>
      <c r="F99" s="58">
        <f>Input!F92</f>
        <v>0</v>
      </c>
      <c r="G99" s="47">
        <f t="shared" si="10"/>
        <v>0</v>
      </c>
    </row>
    <row r="100" spans="1:7" x14ac:dyDescent="0.15">
      <c r="A100" s="8"/>
      <c r="B100" s="186" t="str">
        <f>Input!B93</f>
        <v>Contractors</v>
      </c>
      <c r="C100" s="36">
        <f>Input!C93</f>
        <v>0</v>
      </c>
      <c r="D100" s="93">
        <f>Input!D93</f>
        <v>1</v>
      </c>
      <c r="E100" s="51">
        <f t="shared" si="11"/>
        <v>0</v>
      </c>
      <c r="F100" s="58">
        <f>Input!F93</f>
        <v>0</v>
      </c>
      <c r="G100" s="47">
        <f t="shared" si="10"/>
        <v>0</v>
      </c>
    </row>
    <row r="101" spans="1:7" ht="12.75" customHeight="1" x14ac:dyDescent="0.15">
      <c r="A101" s="8"/>
      <c r="B101" s="186" t="str">
        <f>Input!B94</f>
        <v>Replaced Systems Support Savings</v>
      </c>
      <c r="C101" s="36">
        <f>Input!C94</f>
        <v>0</v>
      </c>
      <c r="D101" s="93">
        <f>Input!D94</f>
        <v>1</v>
      </c>
      <c r="E101" s="51">
        <f t="shared" si="11"/>
        <v>0</v>
      </c>
      <c r="F101" s="58">
        <f>Input!F94</f>
        <v>0</v>
      </c>
      <c r="G101" s="47">
        <f t="shared" si="10"/>
        <v>0</v>
      </c>
    </row>
    <row r="102" spans="1:7" x14ac:dyDescent="0.15">
      <c r="A102" s="8"/>
      <c r="B102" s="186" t="str">
        <f>Input!B95</f>
        <v xml:space="preserve">Other: </v>
      </c>
      <c r="C102" s="37">
        <f>Input!C95</f>
        <v>0</v>
      </c>
      <c r="D102" s="95">
        <f>Input!D95</f>
        <v>5</v>
      </c>
      <c r="E102" s="57">
        <f t="shared" si="11"/>
        <v>0</v>
      </c>
      <c r="F102" s="58">
        <f>Input!F95</f>
        <v>0</v>
      </c>
      <c r="G102" s="47">
        <f t="shared" si="10"/>
        <v>0</v>
      </c>
    </row>
    <row r="103" spans="1:7" s="74" customFormat="1" x14ac:dyDescent="0.15">
      <c r="A103" s="71"/>
      <c r="B103" s="72" t="s">
        <v>138</v>
      </c>
      <c r="C103" s="41">
        <f>SUM(C94:C102)</f>
        <v>0</v>
      </c>
      <c r="D103" s="109"/>
      <c r="E103" s="73">
        <f>SUM(E94:E102)</f>
        <v>0</v>
      </c>
      <c r="F103" s="41">
        <f>SUM(F94:F102)</f>
        <v>0</v>
      </c>
      <c r="G103" s="148">
        <f>SUM(G94:G102)</f>
        <v>0</v>
      </c>
    </row>
    <row r="104" spans="1:7" x14ac:dyDescent="0.15">
      <c r="A104" s="113"/>
      <c r="B104" s="114"/>
      <c r="C104" s="108"/>
      <c r="D104" s="109"/>
      <c r="E104" s="110"/>
      <c r="F104" s="111"/>
      <c r="G104" s="116"/>
    </row>
    <row r="105" spans="1:7" x14ac:dyDescent="0.15">
      <c r="A105" s="4" t="s">
        <v>41</v>
      </c>
      <c r="B105" s="5"/>
      <c r="C105" s="108"/>
      <c r="D105" s="109"/>
      <c r="E105" s="110"/>
      <c r="F105" s="111"/>
      <c r="G105" s="112"/>
    </row>
    <row r="106" spans="1:7" x14ac:dyDescent="0.15">
      <c r="A106" s="8"/>
      <c r="B106" s="186" t="str">
        <f>Input!B97</f>
        <v>Unpaid Teacher/staff Training Time</v>
      </c>
      <c r="C106" s="37">
        <f>Input!C97</f>
        <v>0</v>
      </c>
      <c r="D106" s="95">
        <f>Input!D97</f>
        <v>5</v>
      </c>
      <c r="E106" s="53">
        <f>C106/D106</f>
        <v>0</v>
      </c>
      <c r="F106" s="52">
        <f>Input!F97</f>
        <v>0</v>
      </c>
      <c r="G106" s="47">
        <f>SUM(E106:F106)</f>
        <v>0</v>
      </c>
    </row>
    <row r="107" spans="1:7" x14ac:dyDescent="0.15">
      <c r="A107" s="8"/>
      <c r="B107" s="186" t="str">
        <f>Input!B98</f>
        <v>Client Computer implementation Time</v>
      </c>
      <c r="C107" s="37">
        <f>Input!C98</f>
        <v>0</v>
      </c>
      <c r="D107" s="95">
        <f>Input!D98</f>
        <v>5</v>
      </c>
      <c r="E107" s="53">
        <f>C107/D107</f>
        <v>0</v>
      </c>
      <c r="F107" s="52">
        <f>Input!F98</f>
        <v>0</v>
      </c>
      <c r="G107" s="47">
        <f>SUM(E107:F107)</f>
        <v>0</v>
      </c>
    </row>
    <row r="108" spans="1:7" x14ac:dyDescent="0.15">
      <c r="A108" s="8"/>
      <c r="B108" s="186" t="str">
        <f>Input!B99</f>
        <v xml:space="preserve">Other: </v>
      </c>
      <c r="C108" s="37">
        <f>Input!C99</f>
        <v>0</v>
      </c>
      <c r="D108" s="95">
        <f>Input!D99</f>
        <v>5</v>
      </c>
      <c r="E108" s="53">
        <f>C108/D108</f>
        <v>0</v>
      </c>
      <c r="F108" s="62">
        <f>Input!F99</f>
        <v>0</v>
      </c>
      <c r="G108" s="47">
        <f>SUM(E108:F108)</f>
        <v>0</v>
      </c>
    </row>
    <row r="109" spans="1:7" s="74" customFormat="1" x14ac:dyDescent="0.15">
      <c r="A109" s="80"/>
      <c r="B109" s="72" t="s">
        <v>184</v>
      </c>
      <c r="C109" s="41">
        <f>SUM(C106:C108)</f>
        <v>0</v>
      </c>
      <c r="D109" s="109"/>
      <c r="E109" s="41">
        <f>SUM(E106:E108)</f>
        <v>0</v>
      </c>
      <c r="F109" s="41">
        <f>SUM(F106:F108)</f>
        <v>0</v>
      </c>
      <c r="G109" s="148">
        <f>SUM(G106:G108)</f>
        <v>0</v>
      </c>
    </row>
    <row r="110" spans="1:7" x14ac:dyDescent="0.15">
      <c r="A110" s="125"/>
      <c r="B110" s="114"/>
      <c r="C110" s="108"/>
      <c r="D110" s="109"/>
      <c r="E110" s="110"/>
      <c r="F110" s="111"/>
      <c r="G110" s="116"/>
    </row>
    <row r="111" spans="1:7" x14ac:dyDescent="0.15">
      <c r="A111" s="4" t="s">
        <v>16</v>
      </c>
      <c r="B111" s="5"/>
      <c r="C111" s="108"/>
      <c r="D111" s="109"/>
      <c r="E111" s="110"/>
      <c r="F111" s="111"/>
      <c r="G111" s="112"/>
    </row>
    <row r="112" spans="1:7" x14ac:dyDescent="0.15">
      <c r="A112" s="11"/>
      <c r="B112" s="186" t="str">
        <f>Input!B101</f>
        <v>Computer Maintenance</v>
      </c>
      <c r="C112" s="36">
        <f>Input!C101</f>
        <v>0</v>
      </c>
      <c r="D112" s="93">
        <f>Input!D101</f>
        <v>1</v>
      </c>
      <c r="E112" s="51">
        <f>C112/D112</f>
        <v>0</v>
      </c>
      <c r="F112" s="58">
        <f>Input!F101</f>
        <v>0</v>
      </c>
      <c r="G112" s="47">
        <f t="shared" ref="G112:G121" si="12">SUM(E112:F112)</f>
        <v>0</v>
      </c>
    </row>
    <row r="113" spans="1:8" x14ac:dyDescent="0.15">
      <c r="A113" s="11"/>
      <c r="B113" s="186" t="str">
        <f>Input!B102</f>
        <v xml:space="preserve">Application Development </v>
      </c>
      <c r="C113" s="36">
        <f>Input!C102</f>
        <v>0</v>
      </c>
      <c r="D113" s="93">
        <f>Input!D102</f>
        <v>1</v>
      </c>
      <c r="E113" s="51">
        <f t="shared" ref="E113:E119" si="13">C113/D113</f>
        <v>0</v>
      </c>
      <c r="F113" s="58">
        <f>Input!F102</f>
        <v>0</v>
      </c>
      <c r="G113" s="47">
        <f t="shared" si="12"/>
        <v>0</v>
      </c>
    </row>
    <row r="114" spans="1:8" x14ac:dyDescent="0.15">
      <c r="A114" s="11"/>
      <c r="B114" s="186" t="str">
        <f>Input!B103</f>
        <v>Assisting Others</v>
      </c>
      <c r="C114" s="36">
        <f>Input!C103</f>
        <v>0</v>
      </c>
      <c r="D114" s="93">
        <f>Input!D103</f>
        <v>1</v>
      </c>
      <c r="E114" s="51">
        <f t="shared" si="13"/>
        <v>0</v>
      </c>
      <c r="F114" s="58">
        <f>Input!F103</f>
        <v>0</v>
      </c>
      <c r="G114" s="47">
        <f t="shared" si="12"/>
        <v>0</v>
      </c>
    </row>
    <row r="115" spans="1:8" x14ac:dyDescent="0.15">
      <c r="A115" s="11"/>
      <c r="B115" s="186" t="str">
        <f>Input!B104</f>
        <v>Receiving Help</v>
      </c>
      <c r="C115" s="36">
        <f>Input!C104</f>
        <v>0</v>
      </c>
      <c r="D115" s="93">
        <f>Input!D104</f>
        <v>1</v>
      </c>
      <c r="E115" s="51">
        <f t="shared" si="13"/>
        <v>0</v>
      </c>
      <c r="F115" s="58">
        <f>Input!F104</f>
        <v>0</v>
      </c>
      <c r="G115" s="47">
        <f t="shared" si="12"/>
        <v>0</v>
      </c>
    </row>
    <row r="116" spans="1:8" x14ac:dyDescent="0.15">
      <c r="A116" s="11"/>
      <c r="B116" s="186" t="str">
        <f>Input!B105</f>
        <v>Casual Learning</v>
      </c>
      <c r="C116" s="36">
        <f>Input!C105</f>
        <v>0</v>
      </c>
      <c r="D116" s="93">
        <f>Input!D105</f>
        <v>1</v>
      </c>
      <c r="E116" s="51">
        <f t="shared" si="13"/>
        <v>0</v>
      </c>
      <c r="F116" s="58">
        <f>Input!F105</f>
        <v>0</v>
      </c>
      <c r="G116" s="47">
        <f t="shared" si="12"/>
        <v>0</v>
      </c>
    </row>
    <row r="117" spans="1:8" x14ac:dyDescent="0.15">
      <c r="A117" s="11"/>
      <c r="B117" s="186" t="str">
        <f>Input!B106</f>
        <v>Productivity Lost from Downtime</v>
      </c>
      <c r="C117" s="36">
        <f>Input!C106</f>
        <v>0</v>
      </c>
      <c r="D117" s="93">
        <f>Input!D106</f>
        <v>1</v>
      </c>
      <c r="E117" s="51">
        <f t="shared" si="13"/>
        <v>0</v>
      </c>
      <c r="F117" s="58">
        <f>Input!F106</f>
        <v>0</v>
      </c>
      <c r="G117" s="47">
        <f t="shared" si="12"/>
        <v>0</v>
      </c>
    </row>
    <row r="118" spans="1:8" x14ac:dyDescent="0.15">
      <c r="A118" s="11"/>
      <c r="B118" s="186" t="str">
        <f>Input!B107</f>
        <v>Training</v>
      </c>
      <c r="C118" s="36">
        <f>Input!C107</f>
        <v>0</v>
      </c>
      <c r="D118" s="93">
        <f>Input!D107</f>
        <v>1</v>
      </c>
      <c r="E118" s="51">
        <f t="shared" si="13"/>
        <v>0</v>
      </c>
      <c r="F118" s="58">
        <f>Input!F107</f>
        <v>0</v>
      </c>
      <c r="G118" s="47">
        <f t="shared" si="12"/>
        <v>0</v>
      </c>
    </row>
    <row r="119" spans="1:8" x14ac:dyDescent="0.15">
      <c r="A119" s="11"/>
      <c r="B119" s="186" t="str">
        <f>Input!B108</f>
        <v>Replaced Systems User Time Savings</v>
      </c>
      <c r="C119" s="36">
        <f>Input!C108</f>
        <v>0</v>
      </c>
      <c r="D119" s="93">
        <f>Input!D108</f>
        <v>1</v>
      </c>
      <c r="E119" s="51">
        <f t="shared" si="13"/>
        <v>0</v>
      </c>
      <c r="F119" s="58">
        <f>Input!F108</f>
        <v>0</v>
      </c>
      <c r="G119" s="47">
        <f t="shared" si="12"/>
        <v>0</v>
      </c>
    </row>
    <row r="120" spans="1:8" x14ac:dyDescent="0.15">
      <c r="A120" s="11"/>
      <c r="B120" s="186" t="str">
        <f>Input!B109</f>
        <v xml:space="preserve">Other: </v>
      </c>
      <c r="C120" s="37">
        <f>Input!C109</f>
        <v>0</v>
      </c>
      <c r="D120" s="95">
        <f>Input!D95</f>
        <v>5</v>
      </c>
      <c r="E120" s="53">
        <f>C120/D120</f>
        <v>0</v>
      </c>
      <c r="F120" s="58">
        <f>Input!F109</f>
        <v>0</v>
      </c>
      <c r="G120" s="47">
        <f t="shared" si="12"/>
        <v>0</v>
      </c>
    </row>
    <row r="121" spans="1:8" s="74" customFormat="1" x14ac:dyDescent="0.15">
      <c r="A121" s="71"/>
      <c r="B121" s="72" t="s">
        <v>140</v>
      </c>
      <c r="C121" s="41">
        <f>SUM(C112:C120)</f>
        <v>0</v>
      </c>
      <c r="D121" s="109"/>
      <c r="E121" s="41">
        <f>(SUM(E112:E120))</f>
        <v>0</v>
      </c>
      <c r="F121" s="302">
        <f>IF(Input!I104="Use default calc", 1.2*F143, IF(Input!I104=" ", 1.2*F143, IF(Input!I104="Use my estimates", SUM(F112:F120), 0)))</f>
        <v>0</v>
      </c>
      <c r="G121" s="290">
        <f t="shared" si="12"/>
        <v>0</v>
      </c>
      <c r="H121" s="41" t="str">
        <f>IF(SUM(F112:F120)=0,"Calculated default"," ")</f>
        <v>Calculated default</v>
      </c>
    </row>
    <row r="122" spans="1:8" x14ac:dyDescent="0.15">
      <c r="A122" s="113"/>
      <c r="B122" s="114"/>
      <c r="C122" s="108"/>
      <c r="D122" s="109"/>
      <c r="E122" s="110"/>
      <c r="F122" s="111"/>
      <c r="G122" s="116"/>
      <c r="H122" t="s">
        <v>299</v>
      </c>
    </row>
    <row r="123" spans="1:8" x14ac:dyDescent="0.15">
      <c r="A123" s="4" t="s">
        <v>17</v>
      </c>
      <c r="B123" s="5"/>
      <c r="C123" s="108"/>
      <c r="D123" s="109"/>
      <c r="E123" s="110"/>
      <c r="F123" s="111"/>
      <c r="G123" s="112"/>
    </row>
    <row r="124" spans="1:8" x14ac:dyDescent="0.15">
      <c r="A124" s="8"/>
      <c r="B124" s="186" t="str">
        <f>Input!B111</f>
        <v>New Building/Addition Construction est.</v>
      </c>
      <c r="C124" s="37">
        <f>Input!C111</f>
        <v>0</v>
      </c>
      <c r="D124" s="95">
        <f>Input!D111</f>
        <v>10</v>
      </c>
      <c r="E124" s="53">
        <f>C124/D124</f>
        <v>0</v>
      </c>
      <c r="F124" s="52">
        <f>Input!F111</f>
        <v>0</v>
      </c>
      <c r="G124" s="47">
        <f t="shared" ref="G124:G130" si="14">SUM(E124:F124)</f>
        <v>0</v>
      </c>
    </row>
    <row r="125" spans="1:8" x14ac:dyDescent="0.15">
      <c r="A125" s="8"/>
      <c r="B125" s="186" t="str">
        <f>Input!B112</f>
        <v>Teleconference &amp; AV Infrastructure</v>
      </c>
      <c r="C125" s="37">
        <f>Input!C112</f>
        <v>0</v>
      </c>
      <c r="D125" s="95">
        <f>Input!D112</f>
        <v>5</v>
      </c>
      <c r="E125" s="53">
        <f t="shared" ref="E125:E130" si="15">C125/D125</f>
        <v>0</v>
      </c>
      <c r="F125" s="52">
        <f>Input!F112</f>
        <v>0</v>
      </c>
      <c r="G125" s="47">
        <f t="shared" si="14"/>
        <v>0</v>
      </c>
    </row>
    <row r="126" spans="1:8" x14ac:dyDescent="0.15">
      <c r="A126" s="8"/>
      <c r="B126" s="186" t="str">
        <f>Input!B113</f>
        <v>Electrical/Voice/Data Wiring</v>
      </c>
      <c r="C126" s="37">
        <f>Input!C113</f>
        <v>0</v>
      </c>
      <c r="D126" s="95">
        <f>Input!D113</f>
        <v>7</v>
      </c>
      <c r="E126" s="53">
        <f t="shared" si="15"/>
        <v>0</v>
      </c>
      <c r="F126" s="52">
        <f>Input!F113</f>
        <v>0</v>
      </c>
      <c r="G126" s="47">
        <f t="shared" si="14"/>
        <v>0</v>
      </c>
    </row>
    <row r="127" spans="1:8" x14ac:dyDescent="0.15">
      <c r="A127" s="8"/>
      <c r="B127" s="186" t="str">
        <f>Input!B114</f>
        <v>Asbestos Removal</v>
      </c>
      <c r="C127" s="37">
        <f>Input!C114</f>
        <v>0</v>
      </c>
      <c r="D127" s="95">
        <f>Input!D114</f>
        <v>10</v>
      </c>
      <c r="E127" s="53">
        <f t="shared" si="15"/>
        <v>0</v>
      </c>
      <c r="F127" s="52">
        <f>Input!F114</f>
        <v>0</v>
      </c>
      <c r="G127" s="47">
        <f t="shared" si="14"/>
        <v>0</v>
      </c>
    </row>
    <row r="128" spans="1:8" x14ac:dyDescent="0.15">
      <c r="A128" s="8"/>
      <c r="B128" s="186" t="str">
        <f>Input!B115</f>
        <v>Physical Security Upgrades</v>
      </c>
      <c r="C128" s="37">
        <f>Input!C115</f>
        <v>0</v>
      </c>
      <c r="D128" s="95">
        <f>Input!D115</f>
        <v>5</v>
      </c>
      <c r="E128" s="53">
        <f t="shared" si="15"/>
        <v>0</v>
      </c>
      <c r="F128" s="52">
        <f>Input!F115</f>
        <v>0</v>
      </c>
      <c r="G128" s="47">
        <f t="shared" si="14"/>
        <v>0</v>
      </c>
    </row>
    <row r="129" spans="1:7" x14ac:dyDescent="0.15">
      <c r="A129" s="8"/>
      <c r="B129" s="186" t="str">
        <f>Input!B116</f>
        <v>Furniture</v>
      </c>
      <c r="C129" s="37">
        <f>Input!C116</f>
        <v>0</v>
      </c>
      <c r="D129" s="95">
        <f>Input!D116</f>
        <v>5</v>
      </c>
      <c r="E129" s="53">
        <f t="shared" si="15"/>
        <v>0</v>
      </c>
      <c r="F129" s="52">
        <f>Input!F116</f>
        <v>0</v>
      </c>
      <c r="G129" s="47">
        <f t="shared" si="14"/>
        <v>0</v>
      </c>
    </row>
    <row r="130" spans="1:7" x14ac:dyDescent="0.15">
      <c r="A130" s="8"/>
      <c r="B130" s="186" t="str">
        <f>Input!B117</f>
        <v xml:space="preserve">Other: </v>
      </c>
      <c r="C130" s="37">
        <f>Input!C117</f>
        <v>0</v>
      </c>
      <c r="D130" s="95">
        <f>Input!D117</f>
        <v>5</v>
      </c>
      <c r="E130" s="53">
        <f t="shared" si="15"/>
        <v>0</v>
      </c>
      <c r="F130" s="58">
        <f>Input!F117</f>
        <v>0</v>
      </c>
      <c r="G130" s="47">
        <f t="shared" si="14"/>
        <v>0</v>
      </c>
    </row>
    <row r="131" spans="1:7" s="74" customFormat="1" x14ac:dyDescent="0.15">
      <c r="A131" s="71"/>
      <c r="B131" s="72" t="s">
        <v>141</v>
      </c>
      <c r="C131" s="41">
        <f>SUM(C124:C130)</f>
        <v>0</v>
      </c>
      <c r="D131" s="109"/>
      <c r="E131" s="41">
        <f>SUM(E124:E130)</f>
        <v>0</v>
      </c>
      <c r="F131" s="41">
        <f>SUM(F124:F130)</f>
        <v>0</v>
      </c>
      <c r="G131" s="148">
        <f>SUM(G124:G130)</f>
        <v>0</v>
      </c>
    </row>
    <row r="132" spans="1:7" x14ac:dyDescent="0.15">
      <c r="A132" s="113"/>
      <c r="B132" s="114"/>
      <c r="C132" s="108"/>
      <c r="D132" s="109"/>
      <c r="E132" s="110"/>
      <c r="F132" s="111"/>
      <c r="G132" s="116"/>
    </row>
    <row r="133" spans="1:7" x14ac:dyDescent="0.15">
      <c r="A133" s="4" t="s">
        <v>18</v>
      </c>
      <c r="B133" s="5"/>
      <c r="C133" s="108"/>
      <c r="D133" s="109"/>
      <c r="E133" s="110"/>
      <c r="F133" s="111"/>
      <c r="G133" s="112"/>
    </row>
    <row r="134" spans="1:7" x14ac:dyDescent="0.15">
      <c r="A134" s="8"/>
      <c r="B134" s="186" t="str">
        <f>Input!B119</f>
        <v>HVAC Equip. Uprade/Installation</v>
      </c>
      <c r="C134" s="37">
        <f>Input!C119</f>
        <v>0</v>
      </c>
      <c r="D134" s="95">
        <f>Input!D119</f>
        <v>10</v>
      </c>
      <c r="E134" s="53">
        <f>C134/D134</f>
        <v>0</v>
      </c>
      <c r="F134" s="52">
        <f>Input!F119</f>
        <v>0</v>
      </c>
      <c r="G134" s="47">
        <f>SUM(E134:F134)</f>
        <v>0</v>
      </c>
    </row>
    <row r="135" spans="1:7" x14ac:dyDescent="0.15">
      <c r="A135" s="8"/>
      <c r="B135" s="186" t="str">
        <f>Input!B120</f>
        <v>Installation of HVAC Venting/Filters</v>
      </c>
      <c r="C135" s="37">
        <f>Input!C120</f>
        <v>0</v>
      </c>
      <c r="D135" s="95">
        <f>Input!D120</f>
        <v>10</v>
      </c>
      <c r="E135" s="53">
        <f t="shared" ref="E135:E140" si="16">C135/D135</f>
        <v>0</v>
      </c>
      <c r="F135" s="52">
        <f>Input!F120</f>
        <v>0</v>
      </c>
      <c r="G135" s="47">
        <f t="shared" ref="G135:G140" si="17">SUM(E135:F135)</f>
        <v>0</v>
      </c>
    </row>
    <row r="136" spans="1:7" x14ac:dyDescent="0.15">
      <c r="A136" s="8"/>
      <c r="B136" s="186" t="str">
        <f>Input!B121</f>
        <v>Electrical Service Upgrades</v>
      </c>
      <c r="C136" s="37">
        <f>Input!C121</f>
        <v>0</v>
      </c>
      <c r="D136" s="95">
        <f>Input!D121</f>
        <v>10</v>
      </c>
      <c r="E136" s="53">
        <f t="shared" si="16"/>
        <v>0</v>
      </c>
      <c r="F136" s="52">
        <f>Input!F121</f>
        <v>0</v>
      </c>
      <c r="G136" s="47">
        <f t="shared" si="17"/>
        <v>0</v>
      </c>
    </row>
    <row r="137" spans="1:7" x14ac:dyDescent="0.15">
      <c r="A137" s="8"/>
      <c r="B137" s="186" t="str">
        <f>Input!B122</f>
        <v>Backup Power Supplies</v>
      </c>
      <c r="C137" s="37">
        <f>Input!C122</f>
        <v>0</v>
      </c>
      <c r="D137" s="95">
        <f>Input!D122</f>
        <v>5</v>
      </c>
      <c r="E137" s="53">
        <f t="shared" si="16"/>
        <v>0</v>
      </c>
      <c r="F137" s="52">
        <f>Input!F122</f>
        <v>0</v>
      </c>
      <c r="G137" s="47">
        <f t="shared" si="17"/>
        <v>0</v>
      </c>
    </row>
    <row r="138" spans="1:7" x14ac:dyDescent="0.15">
      <c r="A138" s="8"/>
      <c r="B138" s="186" t="str">
        <f>Input!B123</f>
        <v>Power Req for New Technology</v>
      </c>
      <c r="C138" s="36">
        <f>Input!C123</f>
        <v>0</v>
      </c>
      <c r="D138" s="98">
        <f>Input!D123</f>
        <v>1</v>
      </c>
      <c r="E138" s="53">
        <f t="shared" si="16"/>
        <v>0</v>
      </c>
      <c r="F138" s="58">
        <f>Input!F123</f>
        <v>0</v>
      </c>
      <c r="G138" s="47">
        <f t="shared" si="17"/>
        <v>0</v>
      </c>
    </row>
    <row r="139" spans="1:7" x14ac:dyDescent="0.15">
      <c r="A139" s="8"/>
      <c r="B139" s="186" t="str">
        <f>Input!B124</f>
        <v>Additional HVAC Power Requirements</v>
      </c>
      <c r="C139" s="36">
        <f>Input!C124</f>
        <v>0</v>
      </c>
      <c r="D139" s="98">
        <f>Input!D124</f>
        <v>1</v>
      </c>
      <c r="E139" s="53">
        <f t="shared" si="16"/>
        <v>0</v>
      </c>
      <c r="F139" s="58">
        <f>Input!F124</f>
        <v>0</v>
      </c>
      <c r="G139" s="47">
        <f t="shared" si="17"/>
        <v>0</v>
      </c>
    </row>
    <row r="140" spans="1:7" x14ac:dyDescent="0.15">
      <c r="A140" s="8"/>
      <c r="B140" s="186" t="str">
        <f>Input!B125</f>
        <v xml:space="preserve">Other: </v>
      </c>
      <c r="C140" s="37">
        <f>Input!C125</f>
        <v>0</v>
      </c>
      <c r="D140" s="95">
        <f>Input!D125</f>
        <v>5</v>
      </c>
      <c r="E140" s="53">
        <f t="shared" si="16"/>
        <v>0</v>
      </c>
      <c r="F140" s="58">
        <f>Input!F125</f>
        <v>0</v>
      </c>
      <c r="G140" s="47">
        <f t="shared" si="17"/>
        <v>0</v>
      </c>
    </row>
    <row r="141" spans="1:7" s="74" customFormat="1" ht="13.5" customHeight="1" x14ac:dyDescent="0.15">
      <c r="A141" s="71"/>
      <c r="B141" s="72" t="s">
        <v>142</v>
      </c>
      <c r="C141" s="41">
        <f>SUM(C134:C140)</f>
        <v>0</v>
      </c>
      <c r="D141" s="126"/>
      <c r="E141" s="41">
        <f>SUM(E134:E140)</f>
        <v>0</v>
      </c>
      <c r="F141" s="41">
        <f>SUM(F134:F140)</f>
        <v>0</v>
      </c>
      <c r="G141" s="148">
        <f>SUM(G134:G140)</f>
        <v>0</v>
      </c>
    </row>
    <row r="142" spans="1:7" x14ac:dyDescent="0.15">
      <c r="A142" s="113"/>
      <c r="B142" s="114"/>
      <c r="C142" s="108"/>
      <c r="D142" s="109"/>
      <c r="E142" s="110"/>
      <c r="F142" s="111"/>
      <c r="G142" s="112"/>
    </row>
    <row r="143" spans="1:7" ht="14" x14ac:dyDescent="0.15">
      <c r="A143" s="7"/>
      <c r="B143" s="81" t="s">
        <v>182</v>
      </c>
      <c r="C143" s="45">
        <f>C38+C47+C64+C71+C91+C103+C131+C141</f>
        <v>0</v>
      </c>
      <c r="D143" s="181"/>
      <c r="E143" s="45">
        <f>E38+E47+E64+E71+E91+E103+E131+E141</f>
        <v>0</v>
      </c>
      <c r="F143" s="45">
        <f>F38+F47+F64+F71+F91+F103+F131+F141</f>
        <v>0</v>
      </c>
      <c r="G143" s="150">
        <f>G38+G47+G64+G71+G91+G103+G131+G141</f>
        <v>0</v>
      </c>
    </row>
    <row r="144" spans="1:7" ht="14" x14ac:dyDescent="0.15">
      <c r="A144" s="7"/>
      <c r="B144" s="81" t="s">
        <v>183</v>
      </c>
      <c r="C144" s="182">
        <f>C109+C121</f>
        <v>0</v>
      </c>
      <c r="D144" s="181"/>
      <c r="E144" s="182">
        <f>E109+E121</f>
        <v>0</v>
      </c>
      <c r="F144" s="182">
        <f>F109+F121</f>
        <v>0</v>
      </c>
      <c r="G144" s="183">
        <f>G109+G121</f>
        <v>0</v>
      </c>
    </row>
    <row r="145" spans="1:7" ht="8.25" customHeight="1" x14ac:dyDescent="0.15">
      <c r="A145" s="7"/>
      <c r="B145" s="81"/>
      <c r="C145" s="37"/>
      <c r="D145" s="180"/>
      <c r="E145" s="178"/>
      <c r="F145" s="179"/>
      <c r="G145" s="47"/>
    </row>
    <row r="146" spans="1:7" s="74" customFormat="1" ht="14" x14ac:dyDescent="0.15">
      <c r="A146" s="71"/>
      <c r="B146" s="81" t="s">
        <v>143</v>
      </c>
      <c r="C146" s="45">
        <f>C143+C144</f>
        <v>0</v>
      </c>
      <c r="D146" s="127"/>
      <c r="E146" s="45">
        <f>E143+E144</f>
        <v>0</v>
      </c>
      <c r="F146" s="45">
        <f>F143+F144</f>
        <v>0</v>
      </c>
      <c r="G146" s="45">
        <f>G143+G144</f>
        <v>0</v>
      </c>
    </row>
    <row r="147" spans="1:7" ht="7.5" customHeight="1" thickBot="1" x14ac:dyDescent="0.2">
      <c r="A147" s="13"/>
      <c r="B147" s="168"/>
      <c r="C147" s="172"/>
      <c r="D147" s="171"/>
      <c r="E147" s="175"/>
      <c r="F147" s="176"/>
      <c r="G147" s="177"/>
    </row>
    <row r="148" spans="1:7" ht="14" thickTop="1" x14ac:dyDescent="0.15">
      <c r="A148" s="25"/>
      <c r="B148" s="25"/>
      <c r="C148" s="38"/>
      <c r="D148" s="100"/>
      <c r="E148" s="38"/>
      <c r="F148" s="38"/>
      <c r="G148" s="39"/>
    </row>
    <row r="149" spans="1:7" x14ac:dyDescent="0.15">
      <c r="A149" s="26"/>
      <c r="B149" s="28" t="s">
        <v>81</v>
      </c>
      <c r="C149" s="39"/>
      <c r="D149" s="101"/>
      <c r="E149" s="39"/>
      <c r="F149" s="39"/>
      <c r="G149" s="39"/>
    </row>
    <row r="150" spans="1:7" x14ac:dyDescent="0.15">
      <c r="A150" s="26"/>
      <c r="B150" s="28" t="s">
        <v>84</v>
      </c>
      <c r="C150" s="39"/>
      <c r="D150" s="101"/>
      <c r="E150" s="39"/>
      <c r="F150" s="39"/>
      <c r="G150" s="39"/>
    </row>
    <row r="151" spans="1:7" x14ac:dyDescent="0.15">
      <c r="A151" s="26"/>
      <c r="B151" s="28"/>
      <c r="C151" s="39"/>
      <c r="D151" s="101"/>
      <c r="E151" s="39"/>
      <c r="F151" s="39"/>
      <c r="G151" s="39"/>
    </row>
    <row r="152" spans="1:7" x14ac:dyDescent="0.15">
      <c r="A152" s="26"/>
      <c r="B152" s="28" t="s">
        <v>145</v>
      </c>
      <c r="C152" s="39"/>
      <c r="D152" s="101"/>
      <c r="E152" s="39"/>
      <c r="F152" s="39"/>
      <c r="G152" s="39"/>
    </row>
    <row r="153" spans="1:7" x14ac:dyDescent="0.15">
      <c r="A153" s="26"/>
      <c r="B153" s="28"/>
      <c r="C153" s="39"/>
      <c r="D153" s="101"/>
      <c r="E153" s="39"/>
      <c r="F153" s="39"/>
      <c r="G153" s="39"/>
    </row>
    <row r="154" spans="1:7" x14ac:dyDescent="0.15">
      <c r="A154" s="26"/>
      <c r="B154" s="26"/>
      <c r="C154" s="39"/>
      <c r="D154" s="101"/>
      <c r="E154" s="39"/>
      <c r="F154" s="39"/>
      <c r="G154" s="39"/>
    </row>
    <row r="155" spans="1:7" x14ac:dyDescent="0.15">
      <c r="A155" s="26"/>
      <c r="B155" s="26"/>
      <c r="C155" s="39"/>
      <c r="D155" s="101"/>
      <c r="E155" s="39"/>
      <c r="F155" s="39"/>
      <c r="G155" s="39"/>
    </row>
    <row r="156" spans="1:7" x14ac:dyDescent="0.15">
      <c r="A156" s="26"/>
      <c r="B156" s="26"/>
      <c r="C156" s="39"/>
      <c r="D156" s="101"/>
      <c r="E156" s="39"/>
      <c r="F156" s="39"/>
      <c r="G156" s="39"/>
    </row>
    <row r="157" spans="1:7" x14ac:dyDescent="0.15">
      <c r="A157" s="26"/>
      <c r="B157" s="26"/>
      <c r="C157" s="39"/>
      <c r="D157" s="101"/>
      <c r="E157" s="39"/>
      <c r="F157" s="39"/>
      <c r="G157" s="39"/>
    </row>
    <row r="158" spans="1:7" x14ac:dyDescent="0.15">
      <c r="A158" s="26"/>
      <c r="B158" s="26"/>
      <c r="C158" s="39"/>
      <c r="D158" s="101"/>
      <c r="E158" s="39"/>
      <c r="F158" s="39"/>
      <c r="G158" s="39"/>
    </row>
    <row r="159" spans="1:7" x14ac:dyDescent="0.15">
      <c r="B159" s="26"/>
      <c r="C159" s="39"/>
      <c r="D159" s="101"/>
      <c r="E159" s="39"/>
      <c r="F159" s="39"/>
      <c r="G159" s="39"/>
    </row>
    <row r="160" spans="1:7" x14ac:dyDescent="0.15">
      <c r="A160" s="29"/>
      <c r="B160" s="26"/>
      <c r="C160" s="39"/>
      <c r="D160" s="101"/>
      <c r="E160" s="39"/>
      <c r="F160" s="39"/>
      <c r="G160" s="39"/>
    </row>
    <row r="161" spans="2:7" x14ac:dyDescent="0.15">
      <c r="B161" s="26"/>
      <c r="C161" s="39"/>
      <c r="D161" s="101"/>
      <c r="E161" s="39"/>
      <c r="F161" s="39"/>
      <c r="G161" s="39"/>
    </row>
    <row r="162" spans="2:7" x14ac:dyDescent="0.15">
      <c r="B162" s="26"/>
      <c r="C162" s="39"/>
      <c r="D162" s="101"/>
      <c r="E162" s="39"/>
      <c r="F162" s="39"/>
      <c r="G162" s="69"/>
    </row>
    <row r="163" spans="2:7" x14ac:dyDescent="0.15">
      <c r="B163" s="26"/>
      <c r="C163" s="39"/>
      <c r="D163" s="101"/>
      <c r="E163" s="39"/>
      <c r="F163" s="39"/>
    </row>
    <row r="164" spans="2:7" x14ac:dyDescent="0.15">
      <c r="B164" s="26"/>
      <c r="C164" s="39"/>
      <c r="D164" s="101"/>
      <c r="E164" s="39"/>
      <c r="F164" s="39"/>
    </row>
    <row r="165" spans="2:7" x14ac:dyDescent="0.15">
      <c r="B165" s="26"/>
      <c r="C165" s="39"/>
      <c r="D165" s="101"/>
      <c r="E165" s="39"/>
      <c r="F165" s="39"/>
    </row>
    <row r="166" spans="2:7" x14ac:dyDescent="0.15">
      <c r="B166" s="26"/>
      <c r="C166" s="39"/>
      <c r="D166" s="101"/>
      <c r="E166" s="39"/>
      <c r="F166" s="39"/>
    </row>
    <row r="167" spans="2:7" x14ac:dyDescent="0.15">
      <c r="B167" s="26"/>
      <c r="C167" s="39"/>
      <c r="D167" s="101"/>
      <c r="E167" s="39"/>
      <c r="F167" s="39"/>
    </row>
    <row r="168" spans="2:7" x14ac:dyDescent="0.15">
      <c r="B168" s="26"/>
      <c r="C168" s="39"/>
      <c r="D168" s="101"/>
      <c r="E168" s="39"/>
      <c r="F168" s="39"/>
    </row>
    <row r="169" spans="2:7" x14ac:dyDescent="0.15">
      <c r="B169" s="26"/>
      <c r="C169" s="39"/>
      <c r="D169" s="101"/>
      <c r="E169" s="39"/>
      <c r="F169" s="39"/>
    </row>
  </sheetData>
  <sheetProtection sheet="1" objects="1" scenarios="1"/>
  <phoneticPr fontId="3" type="noConversion"/>
  <pageMargins left="0.56000000000000005" right="0.48"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enableFormatConditionsCalculation="0">
    <tabColor indexed="34"/>
  </sheetPr>
  <dimension ref="A1:K176"/>
  <sheetViews>
    <sheetView zoomScale="125" zoomScaleNormal="125" zoomScalePageLayoutView="125" workbookViewId="0">
      <selection activeCell="J47" sqref="J47"/>
    </sheetView>
  </sheetViews>
  <sheetFormatPr baseColWidth="10" defaultColWidth="8.83203125" defaultRowHeight="13" x14ac:dyDescent="0.15"/>
  <cols>
    <col min="1" max="1" width="5.83203125" customWidth="1"/>
    <col min="2" max="2" width="31.5" style="1" customWidth="1"/>
    <col min="3" max="3" width="14.6640625" style="238" customWidth="1"/>
    <col min="4" max="4" width="6.6640625" style="102" customWidth="1"/>
    <col min="5" max="5" width="14" style="249" customWidth="1"/>
    <col min="6" max="6" width="13.1640625" style="91" customWidth="1"/>
    <col min="7" max="7" width="12.83203125" style="250" customWidth="1"/>
    <col min="8" max="8" width="16.5" customWidth="1"/>
  </cols>
  <sheetData>
    <row r="1" spans="1:11" ht="18" x14ac:dyDescent="0.2">
      <c r="A1" s="306" t="str">
        <f>Intro!A1</f>
        <v>VOI Project Cost Workbook</v>
      </c>
      <c r="B1" s="26"/>
      <c r="C1" s="307"/>
      <c r="F1" s="90"/>
      <c r="G1" s="308"/>
    </row>
    <row r="2" spans="1:11" ht="20" customHeight="1" x14ac:dyDescent="0.2">
      <c r="B2" s="258" t="s">
        <v>308</v>
      </c>
      <c r="C2" s="307"/>
      <c r="F2" s="90"/>
      <c r="G2" s="308"/>
    </row>
    <row r="3" spans="1:11" x14ac:dyDescent="0.15">
      <c r="B3" s="26"/>
      <c r="C3" s="307"/>
      <c r="F3" s="90"/>
      <c r="G3" s="308"/>
    </row>
    <row r="4" spans="1:11" ht="50" x14ac:dyDescent="0.15">
      <c r="A4" s="2"/>
      <c r="B4" s="3" t="s">
        <v>1</v>
      </c>
      <c r="C4" s="235" t="s">
        <v>0</v>
      </c>
      <c r="D4" s="92" t="s">
        <v>186</v>
      </c>
      <c r="E4" s="239" t="s">
        <v>171</v>
      </c>
      <c r="F4" s="240" t="s">
        <v>144</v>
      </c>
      <c r="G4" s="241" t="s">
        <v>132</v>
      </c>
      <c r="H4" s="288" t="s">
        <v>290</v>
      </c>
      <c r="I4" s="336"/>
      <c r="J4" s="336"/>
      <c r="K4" s="336"/>
    </row>
    <row r="5" spans="1:11" ht="16" hidden="1" x14ac:dyDescent="0.2">
      <c r="A5" s="4" t="s">
        <v>94</v>
      </c>
      <c r="B5" s="5"/>
      <c r="C5" s="108"/>
      <c r="D5" s="109"/>
      <c r="E5" s="110"/>
      <c r="F5" s="111"/>
      <c r="G5" s="111">
        <f>IF(G38=0,0,0.0001)</f>
        <v>0</v>
      </c>
      <c r="H5" s="257"/>
    </row>
    <row r="6" spans="1:11" hidden="1" x14ac:dyDescent="0.15">
      <c r="A6" s="7"/>
      <c r="B6" s="188" t="str">
        <f>Input!B9</f>
        <v>Purch/lease Client Desktop Computers</v>
      </c>
      <c r="C6" s="58">
        <f>Input!C9</f>
        <v>0</v>
      </c>
      <c r="D6" s="103">
        <f>Input!D9</f>
        <v>5</v>
      </c>
      <c r="E6" s="53">
        <f t="shared" ref="E6:E16" si="0">C6/D6</f>
        <v>0</v>
      </c>
      <c r="F6" s="58">
        <f>Input!F9</f>
        <v>0</v>
      </c>
      <c r="G6" s="174">
        <f t="shared" ref="G6:G37" si="1">SUM(E6:F6)</f>
        <v>0</v>
      </c>
    </row>
    <row r="7" spans="1:11" hidden="1" x14ac:dyDescent="0.15">
      <c r="A7" s="7"/>
      <c r="B7" s="188" t="str">
        <f>Input!B10</f>
        <v>Purch/lease Client Notebook Computers</v>
      </c>
      <c r="C7" s="37">
        <f>Input!C10</f>
        <v>0</v>
      </c>
      <c r="D7" s="103">
        <f>Input!D10</f>
        <v>4</v>
      </c>
      <c r="E7" s="53">
        <f t="shared" si="0"/>
        <v>0</v>
      </c>
      <c r="F7" s="58">
        <f>Input!F10</f>
        <v>0</v>
      </c>
      <c r="G7" s="47">
        <f t="shared" si="1"/>
        <v>0</v>
      </c>
    </row>
    <row r="8" spans="1:11" hidden="1" x14ac:dyDescent="0.15">
      <c r="A8" s="7"/>
      <c r="B8" s="188" t="str">
        <f>Input!B11</f>
        <v>Upgrade Client Computers</v>
      </c>
      <c r="C8" s="37">
        <f>Input!C11</f>
        <v>0</v>
      </c>
      <c r="D8" s="103">
        <f>Input!D11</f>
        <v>5</v>
      </c>
      <c r="E8" s="53">
        <f t="shared" si="0"/>
        <v>0</v>
      </c>
      <c r="F8" s="52">
        <f>Input!F11</f>
        <v>0</v>
      </c>
      <c r="G8" s="47">
        <f t="shared" si="1"/>
        <v>0</v>
      </c>
    </row>
    <row r="9" spans="1:11" hidden="1" x14ac:dyDescent="0.15">
      <c r="A9" s="7"/>
      <c r="B9" s="188" t="str">
        <f>Input!B12</f>
        <v>Purchase Client Appliances</v>
      </c>
      <c r="C9" s="37">
        <f>Input!C12</f>
        <v>0</v>
      </c>
      <c r="D9" s="103">
        <f>Input!D12</f>
        <v>5</v>
      </c>
      <c r="E9" s="53">
        <f t="shared" si="0"/>
        <v>0</v>
      </c>
      <c r="F9" s="52">
        <f>Input!F12</f>
        <v>0</v>
      </c>
      <c r="G9" s="47">
        <f t="shared" si="1"/>
        <v>0</v>
      </c>
    </row>
    <row r="10" spans="1:11" hidden="1" x14ac:dyDescent="0.15">
      <c r="A10" s="7"/>
      <c r="B10" s="188" t="str">
        <f>Input!B13</f>
        <v>Purchase Handheld Devices</v>
      </c>
      <c r="C10" s="37">
        <f>Input!C13</f>
        <v>0</v>
      </c>
      <c r="D10" s="103">
        <f>Input!D13</f>
        <v>4</v>
      </c>
      <c r="E10" s="53">
        <f t="shared" si="0"/>
        <v>0</v>
      </c>
      <c r="F10" s="52">
        <f>Input!F13</f>
        <v>0</v>
      </c>
      <c r="G10" s="47">
        <f t="shared" si="1"/>
        <v>0</v>
      </c>
    </row>
    <row r="11" spans="1:11" hidden="1" x14ac:dyDescent="0.15">
      <c r="A11" s="7"/>
      <c r="B11" s="188" t="str">
        <f>Input!B14</f>
        <v>Purchase Assistive Technology</v>
      </c>
      <c r="C11" s="37">
        <f>Input!C14</f>
        <v>0</v>
      </c>
      <c r="D11" s="103">
        <f>Input!D14</f>
        <v>5</v>
      </c>
      <c r="E11" s="53">
        <f t="shared" si="0"/>
        <v>0</v>
      </c>
      <c r="F11" s="52">
        <f>Input!F14</f>
        <v>0</v>
      </c>
      <c r="G11" s="47">
        <f t="shared" si="1"/>
        <v>0</v>
      </c>
    </row>
    <row r="12" spans="1:11" hidden="1" x14ac:dyDescent="0.15">
      <c r="A12" s="7"/>
      <c r="B12" s="188" t="str">
        <f>Input!B15</f>
        <v>Purchase Peripherals</v>
      </c>
      <c r="C12" s="37">
        <f>Input!C15</f>
        <v>0</v>
      </c>
      <c r="D12" s="103">
        <f>Input!D15</f>
        <v>5</v>
      </c>
      <c r="E12" s="53">
        <f t="shared" si="0"/>
        <v>0</v>
      </c>
      <c r="F12" s="52">
        <f>Input!F15</f>
        <v>0</v>
      </c>
      <c r="G12" s="47">
        <f t="shared" si="1"/>
        <v>0</v>
      </c>
    </row>
    <row r="13" spans="1:11" hidden="1" x14ac:dyDescent="0.15">
      <c r="A13" s="7"/>
      <c r="B13" s="188" t="str">
        <f>Input!B16</f>
        <v>Purchase Client Computer Software</v>
      </c>
      <c r="C13" s="37">
        <f>Input!C16</f>
        <v>0</v>
      </c>
      <c r="D13" s="103">
        <f>Input!D16</f>
        <v>5</v>
      </c>
      <c r="E13" s="53">
        <f t="shared" si="0"/>
        <v>0</v>
      </c>
      <c r="F13" s="52">
        <f>Input!F16</f>
        <v>0</v>
      </c>
      <c r="G13" s="47">
        <f t="shared" si="1"/>
        <v>0</v>
      </c>
    </row>
    <row r="14" spans="1:11" hidden="1" x14ac:dyDescent="0.15">
      <c r="A14" s="7"/>
      <c r="B14" s="188" t="str">
        <f>Input!B17</f>
        <v>Purchase/lease Server(s)</v>
      </c>
      <c r="C14" s="37">
        <f>Input!C17</f>
        <v>0</v>
      </c>
      <c r="D14" s="103">
        <f>Input!D17</f>
        <v>5</v>
      </c>
      <c r="E14" s="53">
        <f t="shared" si="0"/>
        <v>0</v>
      </c>
      <c r="F14" s="58">
        <f>Input!F17</f>
        <v>0</v>
      </c>
      <c r="G14" s="47">
        <f t="shared" si="1"/>
        <v>0</v>
      </c>
    </row>
    <row r="15" spans="1:11" hidden="1" x14ac:dyDescent="0.15">
      <c r="A15" s="7"/>
      <c r="B15" s="188" t="str">
        <f>Input!B18</f>
        <v>Upgrade Servers</v>
      </c>
      <c r="C15" s="37">
        <f>Input!C18</f>
        <v>0</v>
      </c>
      <c r="D15" s="103">
        <f>Input!D18</f>
        <v>5</v>
      </c>
      <c r="E15" s="53">
        <f t="shared" si="0"/>
        <v>0</v>
      </c>
      <c r="F15" s="52">
        <f>Input!F18</f>
        <v>0</v>
      </c>
      <c r="G15" s="47">
        <f t="shared" si="1"/>
        <v>0</v>
      </c>
    </row>
    <row r="16" spans="1:11" hidden="1" x14ac:dyDescent="0.15">
      <c r="A16" s="7"/>
      <c r="B16" s="188" t="str">
        <f>Input!B19</f>
        <v>Purchase Server Software</v>
      </c>
      <c r="C16" s="37">
        <f>Input!C19</f>
        <v>0</v>
      </c>
      <c r="D16" s="103">
        <f>Input!D19</f>
        <v>5</v>
      </c>
      <c r="E16" s="53">
        <f t="shared" si="0"/>
        <v>0</v>
      </c>
      <c r="F16" s="52">
        <f>Input!F19</f>
        <v>0</v>
      </c>
      <c r="G16" s="47">
        <f t="shared" si="1"/>
        <v>0</v>
      </c>
    </row>
    <row r="17" spans="1:7" hidden="1" x14ac:dyDescent="0.15">
      <c r="A17" s="7"/>
      <c r="B17" s="188" t="str">
        <f>Input!B20</f>
        <v>Annual Software License Fees</v>
      </c>
      <c r="C17" s="36">
        <f>Input!C20</f>
        <v>0</v>
      </c>
      <c r="D17" s="98">
        <f>Input!D20</f>
        <v>1</v>
      </c>
      <c r="E17" s="55"/>
      <c r="F17" s="58">
        <f>Input!F20</f>
        <v>0</v>
      </c>
      <c r="G17" s="47">
        <f t="shared" si="1"/>
        <v>0</v>
      </c>
    </row>
    <row r="18" spans="1:7" hidden="1" x14ac:dyDescent="0.15">
      <c r="A18" s="7"/>
      <c r="B18" s="188" t="str">
        <f>Input!B21</f>
        <v>Purchase/Upgrade Mainframe/terminals</v>
      </c>
      <c r="C18" s="37">
        <f>Input!C21</f>
        <v>0</v>
      </c>
      <c r="D18" s="103">
        <f>Input!D21</f>
        <v>5</v>
      </c>
      <c r="E18" s="53">
        <f t="shared" ref="E18:E37" si="2">C18/D18</f>
        <v>0</v>
      </c>
      <c r="F18" s="52">
        <f>Input!F21</f>
        <v>0</v>
      </c>
      <c r="G18" s="47">
        <f t="shared" si="1"/>
        <v>0</v>
      </c>
    </row>
    <row r="19" spans="1:7" hidden="1" x14ac:dyDescent="0.15">
      <c r="A19" s="7"/>
      <c r="B19" s="188" t="str">
        <f>Input!B22</f>
        <v>New Network Switches, Routers</v>
      </c>
      <c r="C19" s="37">
        <f>Input!C22</f>
        <v>0</v>
      </c>
      <c r="D19" s="103">
        <f>Input!D22</f>
        <v>5</v>
      </c>
      <c r="E19" s="53">
        <f t="shared" si="2"/>
        <v>0</v>
      </c>
      <c r="F19" s="52">
        <f>Input!F22</f>
        <v>0</v>
      </c>
      <c r="G19" s="47">
        <f t="shared" si="1"/>
        <v>0</v>
      </c>
    </row>
    <row r="20" spans="1:7" hidden="1" x14ac:dyDescent="0.15">
      <c r="A20" s="7"/>
      <c r="B20" s="188" t="str">
        <f>Input!B23</f>
        <v>Purchase Wireless Access Points</v>
      </c>
      <c r="C20" s="37">
        <f>Input!C23</f>
        <v>0</v>
      </c>
      <c r="D20" s="103">
        <f>Input!D23</f>
        <v>5</v>
      </c>
      <c r="E20" s="53">
        <f t="shared" si="2"/>
        <v>0</v>
      </c>
      <c r="F20" s="52">
        <f>Input!F23</f>
        <v>0</v>
      </c>
      <c r="G20" s="47">
        <f t="shared" si="1"/>
        <v>0</v>
      </c>
    </row>
    <row r="21" spans="1:7" hidden="1" x14ac:dyDescent="0.15">
      <c r="A21" s="7"/>
      <c r="B21" s="188" t="str">
        <f>Input!B24</f>
        <v>New Network Jacks, Cable</v>
      </c>
      <c r="C21" s="37">
        <f>Input!C24</f>
        <v>0</v>
      </c>
      <c r="D21" s="103">
        <f>Input!D24</f>
        <v>5</v>
      </c>
      <c r="E21" s="53">
        <f t="shared" si="2"/>
        <v>0</v>
      </c>
      <c r="F21" s="52">
        <f>Input!F24</f>
        <v>0</v>
      </c>
      <c r="G21" s="47">
        <f t="shared" si="1"/>
        <v>0</v>
      </c>
    </row>
    <row r="22" spans="1:7" hidden="1" x14ac:dyDescent="0.15">
      <c r="A22" s="7"/>
      <c r="B22" s="188" t="str">
        <f>Input!B25</f>
        <v>Purchase/lease Printers</v>
      </c>
      <c r="C22" s="37">
        <f>Input!C25</f>
        <v>0</v>
      </c>
      <c r="D22" s="103">
        <f>Input!D25</f>
        <v>5</v>
      </c>
      <c r="E22" s="53">
        <f t="shared" si="2"/>
        <v>0</v>
      </c>
      <c r="F22" s="37">
        <f>Input!F25</f>
        <v>0</v>
      </c>
      <c r="G22" s="47">
        <f t="shared" si="1"/>
        <v>0</v>
      </c>
    </row>
    <row r="23" spans="1:7" hidden="1" x14ac:dyDescent="0.15">
      <c r="A23" s="7"/>
      <c r="B23" s="188" t="str">
        <f>Input!B26</f>
        <v>Annual Printer Supplies Cost</v>
      </c>
      <c r="C23" s="36">
        <f>Input!C26</f>
        <v>0</v>
      </c>
      <c r="D23" s="98">
        <f>Input!D26</f>
        <v>1</v>
      </c>
      <c r="E23" s="51">
        <f t="shared" si="2"/>
        <v>0</v>
      </c>
      <c r="F23" s="37">
        <f>Input!F26</f>
        <v>0</v>
      </c>
      <c r="G23" s="47">
        <f t="shared" si="1"/>
        <v>0</v>
      </c>
    </row>
    <row r="24" spans="1:7" hidden="1" x14ac:dyDescent="0.15">
      <c r="A24" s="7"/>
      <c r="B24" s="188" t="str">
        <f>Input!B27</f>
        <v>Batteries &amp; other Supplies</v>
      </c>
      <c r="C24" s="36">
        <f>Input!C27</f>
        <v>0</v>
      </c>
      <c r="D24" s="98">
        <f>Input!D27</f>
        <v>1</v>
      </c>
      <c r="E24" s="51">
        <f t="shared" si="2"/>
        <v>0</v>
      </c>
      <c r="F24" s="37">
        <f>Input!F27</f>
        <v>0</v>
      </c>
      <c r="G24" s="47">
        <f t="shared" si="1"/>
        <v>0</v>
      </c>
    </row>
    <row r="25" spans="1:7" hidden="1" x14ac:dyDescent="0.15">
      <c r="A25" s="7"/>
      <c r="B25" s="188" t="str">
        <f>Input!B28</f>
        <v>Displays not included with computers</v>
      </c>
      <c r="C25" s="37">
        <f>Input!C28</f>
        <v>0</v>
      </c>
      <c r="D25" s="103">
        <f>Input!D28</f>
        <v>5</v>
      </c>
      <c r="E25" s="53">
        <f t="shared" si="2"/>
        <v>0</v>
      </c>
      <c r="F25" s="52">
        <f>Input!F28</f>
        <v>0</v>
      </c>
      <c r="G25" s="47">
        <f t="shared" si="1"/>
        <v>0</v>
      </c>
    </row>
    <row r="26" spans="1:7" hidden="1" x14ac:dyDescent="0.15">
      <c r="A26" s="7"/>
      <c r="B26" s="188" t="str">
        <f>Input!B29</f>
        <v>Fax Equipment</v>
      </c>
      <c r="C26" s="37">
        <f>Input!C29</f>
        <v>0</v>
      </c>
      <c r="D26" s="103">
        <f>Input!D29</f>
        <v>5</v>
      </c>
      <c r="E26" s="53">
        <f t="shared" si="2"/>
        <v>0</v>
      </c>
      <c r="F26" s="52">
        <f>Input!F29</f>
        <v>0</v>
      </c>
      <c r="G26" s="47">
        <f t="shared" si="1"/>
        <v>0</v>
      </c>
    </row>
    <row r="27" spans="1:7" hidden="1" x14ac:dyDescent="0.15">
      <c r="A27" s="7"/>
      <c r="B27" s="188" t="str">
        <f>Input!B30</f>
        <v>Copiers and Scanners</v>
      </c>
      <c r="C27" s="37">
        <f>Input!C30</f>
        <v>0</v>
      </c>
      <c r="D27" s="103">
        <f>Input!D30</f>
        <v>5</v>
      </c>
      <c r="E27" s="53">
        <f t="shared" si="2"/>
        <v>0</v>
      </c>
      <c r="F27" s="52">
        <f>Input!F30</f>
        <v>0</v>
      </c>
      <c r="G27" s="47">
        <f t="shared" si="1"/>
        <v>0</v>
      </c>
    </row>
    <row r="28" spans="1:7" hidden="1" x14ac:dyDescent="0.15">
      <c r="A28" s="7"/>
      <c r="B28" s="188" t="str">
        <f>Input!B31</f>
        <v>Cameras, AV Equipment, Sound Sys</v>
      </c>
      <c r="C28" s="37">
        <f>Input!C31</f>
        <v>0</v>
      </c>
      <c r="D28" s="103">
        <f>Input!D31</f>
        <v>5</v>
      </c>
      <c r="E28" s="53">
        <f t="shared" si="2"/>
        <v>0</v>
      </c>
      <c r="F28" s="52">
        <f>Input!F31</f>
        <v>0</v>
      </c>
      <c r="G28" s="47">
        <f t="shared" si="1"/>
        <v>0</v>
      </c>
    </row>
    <row r="29" spans="1:7" hidden="1" x14ac:dyDescent="0.15">
      <c r="A29" s="7"/>
      <c r="B29" s="188" t="str">
        <f>Input!B32</f>
        <v>Interactive Whiteboards</v>
      </c>
      <c r="C29" s="37">
        <f>Input!C32</f>
        <v>0</v>
      </c>
      <c r="D29" s="103">
        <f>Input!D32</f>
        <v>5</v>
      </c>
      <c r="E29" s="53">
        <f t="shared" si="2"/>
        <v>0</v>
      </c>
      <c r="F29" s="52">
        <f>Input!F32</f>
        <v>0</v>
      </c>
      <c r="G29" s="47">
        <f t="shared" si="1"/>
        <v>0</v>
      </c>
    </row>
    <row r="30" spans="1:7" hidden="1" x14ac:dyDescent="0.15">
      <c r="A30" s="7"/>
      <c r="B30" s="188" t="str">
        <f>Input!B33</f>
        <v>Mobile Laptop Carts</v>
      </c>
      <c r="C30" s="37">
        <f>Input!C33</f>
        <v>0</v>
      </c>
      <c r="D30" s="103">
        <f>Input!D33</f>
        <v>5</v>
      </c>
      <c r="E30" s="53">
        <f t="shared" si="2"/>
        <v>0</v>
      </c>
      <c r="F30" s="52">
        <f>Input!F33</f>
        <v>0</v>
      </c>
      <c r="G30" s="47">
        <f t="shared" si="1"/>
        <v>0</v>
      </c>
    </row>
    <row r="31" spans="1:7" hidden="1" x14ac:dyDescent="0.15">
      <c r="A31" s="7"/>
      <c r="B31" s="188" t="str">
        <f>Input!B34</f>
        <v>Old Technology Disposal</v>
      </c>
      <c r="C31" s="37">
        <f>Input!C34</f>
        <v>0</v>
      </c>
      <c r="D31" s="103">
        <f>Input!D34</f>
        <v>5</v>
      </c>
      <c r="E31" s="53">
        <f t="shared" si="2"/>
        <v>0</v>
      </c>
      <c r="F31" s="52">
        <f>Input!F34</f>
        <v>0</v>
      </c>
      <c r="G31" s="47">
        <f t="shared" si="1"/>
        <v>0</v>
      </c>
    </row>
    <row r="32" spans="1:7" hidden="1" x14ac:dyDescent="0.15">
      <c r="A32" s="7"/>
      <c r="B32" s="188" t="str">
        <f>Input!B35</f>
        <v>Wide Area Network (Pvt. or Leased)</v>
      </c>
      <c r="C32" s="37">
        <f>Input!C35</f>
        <v>0</v>
      </c>
      <c r="D32" s="103">
        <f>Input!D35</f>
        <v>5</v>
      </c>
      <c r="E32" s="53">
        <f t="shared" si="2"/>
        <v>0</v>
      </c>
      <c r="F32" s="58">
        <f>Input!F35</f>
        <v>0</v>
      </c>
      <c r="G32" s="47">
        <f t="shared" si="1"/>
        <v>0</v>
      </c>
    </row>
    <row r="33" spans="1:7" hidden="1" x14ac:dyDescent="0.15">
      <c r="A33" s="7"/>
      <c r="B33" s="188" t="str">
        <f>Input!B36</f>
        <v>Voice Infrastructure (PBX, handsets, etc.)</v>
      </c>
      <c r="C33" s="37">
        <f>Input!C36</f>
        <v>0</v>
      </c>
      <c r="D33" s="103">
        <f>Input!D36</f>
        <v>5</v>
      </c>
      <c r="E33" s="53">
        <f t="shared" si="2"/>
        <v>0</v>
      </c>
      <c r="F33" s="58">
        <f>Input!F36</f>
        <v>0</v>
      </c>
      <c r="G33" s="47">
        <f t="shared" si="1"/>
        <v>0</v>
      </c>
    </row>
    <row r="34" spans="1:7" hidden="1" x14ac:dyDescent="0.15">
      <c r="A34" s="7"/>
      <c r="B34" s="188" t="str">
        <f>Input!B37</f>
        <v>Spares, Test Equipment</v>
      </c>
      <c r="C34" s="37">
        <f>Input!C37</f>
        <v>0</v>
      </c>
      <c r="D34" s="103">
        <f>Input!D37</f>
        <v>5</v>
      </c>
      <c r="E34" s="53">
        <f t="shared" si="2"/>
        <v>0</v>
      </c>
      <c r="F34" s="52">
        <f>Input!F37</f>
        <v>0</v>
      </c>
      <c r="G34" s="47">
        <f t="shared" si="1"/>
        <v>0</v>
      </c>
    </row>
    <row r="35" spans="1:7" hidden="1" x14ac:dyDescent="0.15">
      <c r="A35" s="7"/>
      <c r="B35" s="188" t="str">
        <f>Input!B38</f>
        <v>Insurance</v>
      </c>
      <c r="C35" s="36">
        <f>Input!C38</f>
        <v>0</v>
      </c>
      <c r="D35" s="98">
        <f>Input!D38</f>
        <v>1</v>
      </c>
      <c r="E35" s="51">
        <f t="shared" si="2"/>
        <v>0</v>
      </c>
      <c r="F35" s="58">
        <f>Input!F38</f>
        <v>0</v>
      </c>
      <c r="G35" s="47">
        <f t="shared" si="1"/>
        <v>0</v>
      </c>
    </row>
    <row r="36" spans="1:7" hidden="1" x14ac:dyDescent="0.15">
      <c r="A36" s="7"/>
      <c r="B36" s="188" t="str">
        <f>Input!B39</f>
        <v>Current system replacement + cost or - savings</v>
      </c>
      <c r="C36" s="37">
        <f>Input!C39</f>
        <v>0</v>
      </c>
      <c r="D36" s="103">
        <f>Input!D39</f>
        <v>1</v>
      </c>
      <c r="E36" s="53">
        <f t="shared" si="2"/>
        <v>0</v>
      </c>
      <c r="F36" s="58">
        <f>Input!F39</f>
        <v>0</v>
      </c>
      <c r="G36" s="47">
        <f t="shared" si="1"/>
        <v>0</v>
      </c>
    </row>
    <row r="37" spans="1:7" hidden="1" x14ac:dyDescent="0.15">
      <c r="A37" s="7"/>
      <c r="B37" s="188" t="str">
        <f>Input!B40</f>
        <v xml:space="preserve">Other: </v>
      </c>
      <c r="C37" s="37">
        <f>Input!C40</f>
        <v>0</v>
      </c>
      <c r="D37" s="103">
        <f>Input!D40</f>
        <v>5</v>
      </c>
      <c r="E37" s="53">
        <f t="shared" si="2"/>
        <v>0</v>
      </c>
      <c r="F37" s="58">
        <f>Input!F40</f>
        <v>0</v>
      </c>
      <c r="G37" s="47">
        <f t="shared" si="1"/>
        <v>0</v>
      </c>
    </row>
    <row r="38" spans="1:7" s="74" customFormat="1" hidden="1" x14ac:dyDescent="0.15">
      <c r="A38" s="71"/>
      <c r="B38" s="72" t="s">
        <v>134</v>
      </c>
      <c r="C38" s="41">
        <f>SUM(C6:C37)</f>
        <v>0</v>
      </c>
      <c r="D38" s="119"/>
      <c r="E38" s="73">
        <f>SUM(E6:E37)</f>
        <v>0</v>
      </c>
      <c r="F38" s="41">
        <f>SUM(F6:F37)</f>
        <v>0</v>
      </c>
      <c r="G38" s="148">
        <f>SUM(G6:G37)</f>
        <v>0</v>
      </c>
    </row>
    <row r="39" spans="1:7" hidden="1" x14ac:dyDescent="0.15">
      <c r="A39" s="113"/>
      <c r="B39" s="114"/>
      <c r="C39" s="108"/>
      <c r="D39" s="109"/>
      <c r="E39" s="115"/>
      <c r="F39" s="111"/>
      <c r="G39" s="184">
        <f>IF(G38=0,0,0.00001)</f>
        <v>0</v>
      </c>
    </row>
    <row r="40" spans="1:7" x14ac:dyDescent="0.15">
      <c r="A40" s="4" t="s">
        <v>113</v>
      </c>
      <c r="B40" s="5"/>
      <c r="C40" s="108"/>
      <c r="D40" s="109"/>
      <c r="E40" s="115"/>
      <c r="F40" s="111"/>
      <c r="G40" s="185">
        <f>IF(G47=0,0,0.00001)</f>
        <v>0</v>
      </c>
    </row>
    <row r="41" spans="1:7" x14ac:dyDescent="0.15">
      <c r="A41" s="11"/>
      <c r="B41" s="188" t="str">
        <f>Input!B42</f>
        <v>External Application Provider(s)</v>
      </c>
      <c r="C41" s="36">
        <f>Input!C42</f>
        <v>0</v>
      </c>
      <c r="D41" s="18">
        <f>Input!D42</f>
        <v>1</v>
      </c>
      <c r="E41" s="68">
        <f t="shared" ref="E41:E46" si="3">C41/D41</f>
        <v>0</v>
      </c>
      <c r="F41" s="58">
        <f>Input!F42</f>
        <v>0</v>
      </c>
      <c r="G41" s="47">
        <f t="shared" ref="G41:G46" si="4">SUM(E41:F41)</f>
        <v>0</v>
      </c>
    </row>
    <row r="42" spans="1:7" hidden="1" x14ac:dyDescent="0.15">
      <c r="A42" s="11"/>
      <c r="B42" s="188" t="str">
        <f>Input!B43</f>
        <v xml:space="preserve">Ongoing Outsourced Services </v>
      </c>
      <c r="C42" s="36">
        <f>Input!C43</f>
        <v>0</v>
      </c>
      <c r="D42" s="18">
        <f>Input!D43</f>
        <v>1</v>
      </c>
      <c r="E42" s="68">
        <f t="shared" si="3"/>
        <v>0</v>
      </c>
      <c r="F42" s="58">
        <f>Input!F43</f>
        <v>0</v>
      </c>
      <c r="G42" s="47">
        <f t="shared" si="4"/>
        <v>0</v>
      </c>
    </row>
    <row r="43" spans="1:7" hidden="1" x14ac:dyDescent="0.15">
      <c r="A43" s="11"/>
      <c r="B43" s="188" t="str">
        <f>Input!B44</f>
        <v>Maintenance Contracts (Annual)</v>
      </c>
      <c r="C43" s="36">
        <f>Input!C44</f>
        <v>0</v>
      </c>
      <c r="D43" s="18">
        <f>Input!D44</f>
        <v>1</v>
      </c>
      <c r="E43" s="68">
        <f t="shared" si="3"/>
        <v>0</v>
      </c>
      <c r="F43" s="58">
        <f>Input!F44</f>
        <v>0</v>
      </c>
      <c r="G43" s="47">
        <f t="shared" si="4"/>
        <v>0</v>
      </c>
    </row>
    <row r="44" spans="1:7" hidden="1" x14ac:dyDescent="0.15">
      <c r="A44" s="11"/>
      <c r="B44" s="188" t="str">
        <f>Input!B45</f>
        <v>Consulting andVendor Support Svcs</v>
      </c>
      <c r="C44" s="37">
        <f>Input!C45</f>
        <v>0</v>
      </c>
      <c r="D44" s="105">
        <f>Input!D45</f>
        <v>5</v>
      </c>
      <c r="E44" s="37">
        <f t="shared" si="3"/>
        <v>0</v>
      </c>
      <c r="F44" s="52">
        <f>Input!F45</f>
        <v>0</v>
      </c>
      <c r="G44" s="47">
        <f t="shared" si="4"/>
        <v>0</v>
      </c>
    </row>
    <row r="45" spans="1:7" hidden="1" x14ac:dyDescent="0.15">
      <c r="A45" s="11"/>
      <c r="B45" s="188" t="str">
        <f>Input!B46</f>
        <v>Old Equipment Disposal</v>
      </c>
      <c r="C45" s="37">
        <f>Input!C46</f>
        <v>0</v>
      </c>
      <c r="D45" s="105">
        <f>Input!D46</f>
        <v>1</v>
      </c>
      <c r="E45" s="37">
        <f t="shared" si="3"/>
        <v>0</v>
      </c>
      <c r="F45" s="52">
        <f>Input!F46</f>
        <v>0</v>
      </c>
      <c r="G45" s="47">
        <f t="shared" si="4"/>
        <v>0</v>
      </c>
    </row>
    <row r="46" spans="1:7" hidden="1" x14ac:dyDescent="0.15">
      <c r="A46" s="11"/>
      <c r="B46" s="188" t="str">
        <f>Input!B47</f>
        <v xml:space="preserve">Other: </v>
      </c>
      <c r="C46" s="58">
        <f>Input!C47</f>
        <v>0</v>
      </c>
      <c r="D46" s="105">
        <f>Input!D47</f>
        <v>5</v>
      </c>
      <c r="E46" s="37">
        <f t="shared" si="3"/>
        <v>0</v>
      </c>
      <c r="F46" s="58">
        <f>Input!F47</f>
        <v>0</v>
      </c>
      <c r="G46" s="47">
        <f t="shared" si="4"/>
        <v>0</v>
      </c>
    </row>
    <row r="47" spans="1:7" s="74" customFormat="1" x14ac:dyDescent="0.15">
      <c r="A47" s="71"/>
      <c r="B47" s="72" t="s">
        <v>135</v>
      </c>
      <c r="C47" s="41">
        <f>SUM(C41:C46)</f>
        <v>0</v>
      </c>
      <c r="D47" s="119"/>
      <c r="E47" s="73">
        <f>SUM(E41:E46)</f>
        <v>0</v>
      </c>
      <c r="F47" s="73">
        <f>SUM(F41:F46)</f>
        <v>0</v>
      </c>
      <c r="G47" s="73">
        <f>SUM(G41:G46)</f>
        <v>0</v>
      </c>
    </row>
    <row r="48" spans="1:7" x14ac:dyDescent="0.15">
      <c r="A48" s="113"/>
      <c r="B48" s="114"/>
      <c r="C48" s="108"/>
      <c r="D48" s="109"/>
      <c r="E48" s="115"/>
      <c r="F48" s="111"/>
      <c r="G48" s="184">
        <f>IF(G47=0,0,0.00001)</f>
        <v>0</v>
      </c>
    </row>
    <row r="49" spans="1:7" s="77" customFormat="1" hidden="1" x14ac:dyDescent="0.15">
      <c r="A49" s="75" t="s">
        <v>93</v>
      </c>
      <c r="B49" s="76"/>
      <c r="C49" s="117"/>
      <c r="D49" s="118"/>
      <c r="E49" s="115"/>
      <c r="F49" s="111"/>
      <c r="G49" s="184">
        <f>IF(G64=0,0,0.00001)</f>
        <v>0</v>
      </c>
    </row>
    <row r="50" spans="1:7" hidden="1" x14ac:dyDescent="0.15">
      <c r="A50" s="8"/>
      <c r="B50" s="186" t="str">
        <f>Input!B49</f>
        <v>PBX chassis</v>
      </c>
      <c r="C50" s="37">
        <f>Input!C49</f>
        <v>0</v>
      </c>
      <c r="D50" s="95">
        <f>Input!D49</f>
        <v>5</v>
      </c>
      <c r="E50" s="48">
        <f t="shared" ref="E50:E63" si="5">C50/D50</f>
        <v>0</v>
      </c>
      <c r="F50" s="58">
        <f>Input!F49</f>
        <v>0</v>
      </c>
      <c r="G50" s="47">
        <f t="shared" ref="G50:G63" si="6">SUM(E50:F50)</f>
        <v>0</v>
      </c>
    </row>
    <row r="51" spans="1:7" hidden="1" x14ac:dyDescent="0.15">
      <c r="A51" s="8"/>
      <c r="B51" s="186" t="str">
        <f>Input!B50</f>
        <v>Line cards</v>
      </c>
      <c r="C51" s="37">
        <f>Input!C50</f>
        <v>0</v>
      </c>
      <c r="D51" s="95">
        <f>Input!D50</f>
        <v>5</v>
      </c>
      <c r="E51" s="53">
        <f t="shared" si="5"/>
        <v>0</v>
      </c>
      <c r="F51" s="58">
        <f>Input!F50</f>
        <v>0</v>
      </c>
      <c r="G51" s="47">
        <f t="shared" si="6"/>
        <v>0</v>
      </c>
    </row>
    <row r="52" spans="1:7" hidden="1" x14ac:dyDescent="0.15">
      <c r="A52" s="8"/>
      <c r="B52" s="186" t="str">
        <f>Input!B51</f>
        <v>Trunk cards</v>
      </c>
      <c r="C52" s="37">
        <f>Input!C51</f>
        <v>0</v>
      </c>
      <c r="D52" s="95">
        <f>Input!D51</f>
        <v>5</v>
      </c>
      <c r="E52" s="53">
        <f t="shared" si="5"/>
        <v>0</v>
      </c>
      <c r="F52" s="58">
        <f>Input!F51</f>
        <v>0</v>
      </c>
      <c r="G52" s="47">
        <f t="shared" si="6"/>
        <v>0</v>
      </c>
    </row>
    <row r="53" spans="1:7" hidden="1" x14ac:dyDescent="0.15">
      <c r="A53" s="8"/>
      <c r="B53" s="186" t="str">
        <f>Input!B52</f>
        <v>Protocol conversion and voice compression</v>
      </c>
      <c r="C53" s="37">
        <f>Input!C52</f>
        <v>0</v>
      </c>
      <c r="D53" s="95">
        <f>Input!D52</f>
        <v>5</v>
      </c>
      <c r="E53" s="53">
        <f t="shared" si="5"/>
        <v>0</v>
      </c>
      <c r="F53" s="58">
        <f>Input!F52</f>
        <v>0</v>
      </c>
      <c r="G53" s="47">
        <f t="shared" si="6"/>
        <v>0</v>
      </c>
    </row>
    <row r="54" spans="1:7" hidden="1" x14ac:dyDescent="0.15">
      <c r="A54" s="8"/>
      <c r="B54" s="186" t="str">
        <f>Input!B53</f>
        <v>Voice Messaging</v>
      </c>
      <c r="C54" s="37">
        <f>Input!C53</f>
        <v>0</v>
      </c>
      <c r="D54" s="95">
        <f>Input!D53</f>
        <v>5</v>
      </c>
      <c r="E54" s="53">
        <f t="shared" si="5"/>
        <v>0</v>
      </c>
      <c r="F54" s="58">
        <f>Input!F53</f>
        <v>0</v>
      </c>
      <c r="G54" s="47">
        <f t="shared" si="6"/>
        <v>0</v>
      </c>
    </row>
    <row r="55" spans="1:7" hidden="1" x14ac:dyDescent="0.15">
      <c r="A55" s="8"/>
      <c r="B55" s="186" t="str">
        <f>Input!B54</f>
        <v>Other (UPS, HVAC)</v>
      </c>
      <c r="C55" s="37">
        <f>Input!C54</f>
        <v>0</v>
      </c>
      <c r="D55" s="95">
        <f>Input!D54</f>
        <v>5</v>
      </c>
      <c r="E55" s="53">
        <f t="shared" si="5"/>
        <v>0</v>
      </c>
      <c r="F55" s="58">
        <f>Input!F54</f>
        <v>0</v>
      </c>
      <c r="G55" s="47">
        <f t="shared" si="6"/>
        <v>0</v>
      </c>
    </row>
    <row r="56" spans="1:7" hidden="1" x14ac:dyDescent="0.15">
      <c r="A56" s="8"/>
      <c r="B56" s="186" t="str">
        <f>Input!B55</f>
        <v>System &amp; Admin Software</v>
      </c>
      <c r="C56" s="37">
        <f>Input!C55</f>
        <v>0</v>
      </c>
      <c r="D56" s="95">
        <f>Input!D55</f>
        <v>5</v>
      </c>
      <c r="E56" s="53">
        <f t="shared" si="5"/>
        <v>0</v>
      </c>
      <c r="F56" s="58">
        <f>Input!F55</f>
        <v>0</v>
      </c>
      <c r="G56" s="47">
        <f t="shared" si="6"/>
        <v>0</v>
      </c>
    </row>
    <row r="57" spans="1:7" hidden="1" x14ac:dyDescent="0.15">
      <c r="A57" s="8"/>
      <c r="B57" s="186" t="str">
        <f>Input!B56</f>
        <v>User Software</v>
      </c>
      <c r="C57" s="37">
        <f>Input!C56</f>
        <v>0</v>
      </c>
      <c r="D57" s="95">
        <f>Input!D56</f>
        <v>5</v>
      </c>
      <c r="E57" s="53">
        <f t="shared" si="5"/>
        <v>0</v>
      </c>
      <c r="F57" s="58">
        <f>Input!F56</f>
        <v>0</v>
      </c>
      <c r="G57" s="47">
        <f t="shared" si="6"/>
        <v>0</v>
      </c>
    </row>
    <row r="58" spans="1:7" hidden="1" x14ac:dyDescent="0.15">
      <c r="A58" s="8"/>
      <c r="B58" s="186" t="str">
        <f>Input!B57</f>
        <v>Call Accounting Software</v>
      </c>
      <c r="C58" s="37">
        <f>Input!C57</f>
        <v>0</v>
      </c>
      <c r="D58" s="95">
        <f>Input!D57</f>
        <v>5</v>
      </c>
      <c r="E58" s="53">
        <f t="shared" si="5"/>
        <v>0</v>
      </c>
      <c r="F58" s="58">
        <f>Input!F57</f>
        <v>0</v>
      </c>
      <c r="G58" s="47">
        <f t="shared" si="6"/>
        <v>0</v>
      </c>
    </row>
    <row r="59" spans="1:7" hidden="1" x14ac:dyDescent="0.15">
      <c r="A59" s="8"/>
      <c r="B59" s="186" t="str">
        <f>Input!B58</f>
        <v>Analog/digital phone sets</v>
      </c>
      <c r="C59" s="37">
        <f>Input!C58</f>
        <v>0</v>
      </c>
      <c r="D59" s="95">
        <f>Input!D58</f>
        <v>5</v>
      </c>
      <c r="E59" s="53">
        <f t="shared" si="5"/>
        <v>0</v>
      </c>
      <c r="F59" s="58">
        <f>Input!F58</f>
        <v>0</v>
      </c>
      <c r="G59" s="47">
        <f t="shared" si="6"/>
        <v>0</v>
      </c>
    </row>
    <row r="60" spans="1:7" hidden="1" x14ac:dyDescent="0.15">
      <c r="A60" s="8"/>
      <c r="B60" s="186" t="str">
        <f>Input!B59</f>
        <v>Specialized Phones</v>
      </c>
      <c r="C60" s="37">
        <f>Input!C59</f>
        <v>0</v>
      </c>
      <c r="D60" s="95">
        <f>Input!D59</f>
        <v>5</v>
      </c>
      <c r="E60" s="53">
        <f t="shared" si="5"/>
        <v>0</v>
      </c>
      <c r="F60" s="58">
        <f>Input!F59</f>
        <v>0</v>
      </c>
      <c r="G60" s="47">
        <f t="shared" si="6"/>
        <v>0</v>
      </c>
    </row>
    <row r="61" spans="1:7" hidden="1" x14ac:dyDescent="0.15">
      <c r="A61" s="8"/>
      <c r="B61" s="186" t="str">
        <f>Input!B60</f>
        <v>Admin consoles</v>
      </c>
      <c r="C61" s="37">
        <f>Input!C60</f>
        <v>0</v>
      </c>
      <c r="D61" s="95">
        <f>Input!D60</f>
        <v>5</v>
      </c>
      <c r="E61" s="53">
        <f t="shared" si="5"/>
        <v>0</v>
      </c>
      <c r="F61" s="58">
        <f>Input!F60</f>
        <v>0</v>
      </c>
      <c r="G61" s="47">
        <f t="shared" si="6"/>
        <v>0</v>
      </c>
    </row>
    <row r="62" spans="1:7" hidden="1" x14ac:dyDescent="0.15">
      <c r="A62" s="8"/>
      <c r="B62" s="186" t="str">
        <f>Input!B61</f>
        <v>TAPI Adapters and Software</v>
      </c>
      <c r="C62" s="37">
        <f>Input!C61</f>
        <v>0</v>
      </c>
      <c r="D62" s="95">
        <f>Input!D61</f>
        <v>5</v>
      </c>
      <c r="E62" s="53">
        <f t="shared" si="5"/>
        <v>0</v>
      </c>
      <c r="F62" s="58">
        <f>Input!F61</f>
        <v>0</v>
      </c>
      <c r="G62" s="47">
        <f t="shared" si="6"/>
        <v>0</v>
      </c>
    </row>
    <row r="63" spans="1:7" hidden="1" x14ac:dyDescent="0.15">
      <c r="A63" s="30"/>
      <c r="B63" s="186" t="str">
        <f>Input!B62</f>
        <v xml:space="preserve">Other: </v>
      </c>
      <c r="C63" s="37">
        <f>Input!C62</f>
        <v>0</v>
      </c>
      <c r="D63" s="95">
        <f>Input!D62</f>
        <v>5</v>
      </c>
      <c r="E63" s="53">
        <f t="shared" si="5"/>
        <v>0</v>
      </c>
      <c r="F63" s="58">
        <f>Input!F62</f>
        <v>0</v>
      </c>
      <c r="G63" s="47">
        <f t="shared" si="6"/>
        <v>0</v>
      </c>
    </row>
    <row r="64" spans="1:7" s="74" customFormat="1" hidden="1" x14ac:dyDescent="0.15">
      <c r="A64" s="71"/>
      <c r="B64" s="72" t="s">
        <v>136</v>
      </c>
      <c r="C64" s="41">
        <f>SUM(C50:C63)</f>
        <v>0</v>
      </c>
      <c r="D64" s="119"/>
      <c r="E64" s="73">
        <f>SUM(E50:E63)</f>
        <v>0</v>
      </c>
      <c r="F64" s="41">
        <f>SUM(F50:F63)</f>
        <v>0</v>
      </c>
      <c r="G64" s="148">
        <f>SUM(G50:G63)</f>
        <v>0</v>
      </c>
    </row>
    <row r="65" spans="1:7" hidden="1" x14ac:dyDescent="0.15">
      <c r="A65" s="113"/>
      <c r="B65" s="114"/>
      <c r="C65" s="108"/>
      <c r="D65" s="109"/>
      <c r="E65" s="110"/>
      <c r="F65" s="111"/>
      <c r="G65" s="184">
        <f>IF(G64=0,0,0.00001)</f>
        <v>0</v>
      </c>
    </row>
    <row r="66" spans="1:7" hidden="1" x14ac:dyDescent="0.15">
      <c r="A66" s="33" t="s">
        <v>112</v>
      </c>
      <c r="B66" s="23"/>
      <c r="C66" s="120"/>
      <c r="D66" s="121"/>
      <c r="E66" s="122"/>
      <c r="F66" s="123"/>
      <c r="G66" s="185">
        <f>IF(G71=0,0,0.00001)</f>
        <v>0</v>
      </c>
    </row>
    <row r="67" spans="1:7" hidden="1" x14ac:dyDescent="0.15">
      <c r="A67" s="30"/>
      <c r="B67" s="186" t="str">
        <f>Input!B64</f>
        <v>Line Access or Voice Service Fees</v>
      </c>
      <c r="C67" s="66">
        <f>Input!C64</f>
        <v>0</v>
      </c>
      <c r="D67" s="97">
        <f>Input!D64</f>
        <v>1</v>
      </c>
      <c r="E67" s="59"/>
      <c r="F67" s="106">
        <f>Input!F64</f>
        <v>0</v>
      </c>
      <c r="G67" s="47">
        <f>SUM(E67:F67)</f>
        <v>0</v>
      </c>
    </row>
    <row r="68" spans="1:7" hidden="1" x14ac:dyDescent="0.15">
      <c r="A68" s="30"/>
      <c r="B68" s="186" t="str">
        <f>Input!B65</f>
        <v>Leased line or Dedicated Circuit Costs</v>
      </c>
      <c r="C68" s="66">
        <f>Input!C65</f>
        <v>0</v>
      </c>
      <c r="D68" s="97">
        <f>Input!D65</f>
        <v>1</v>
      </c>
      <c r="E68" s="59"/>
      <c r="F68" s="106">
        <f>Input!F65</f>
        <v>0</v>
      </c>
      <c r="G68" s="47">
        <f>SUM(E68:F68)</f>
        <v>0</v>
      </c>
    </row>
    <row r="69" spans="1:7" hidden="1" x14ac:dyDescent="0.15">
      <c r="A69" s="30"/>
      <c r="B69" s="186" t="str">
        <f>Input!B66</f>
        <v>Long Distance Charges</v>
      </c>
      <c r="C69" s="66">
        <f>Input!C66</f>
        <v>0</v>
      </c>
      <c r="D69" s="97">
        <f>Input!D66</f>
        <v>1</v>
      </c>
      <c r="E69" s="59"/>
      <c r="F69" s="106">
        <f>Input!F66</f>
        <v>0</v>
      </c>
      <c r="G69" s="47">
        <f>SUM(E69:F69)</f>
        <v>0</v>
      </c>
    </row>
    <row r="70" spans="1:7" hidden="1" x14ac:dyDescent="0.15">
      <c r="A70" s="4"/>
      <c r="B70" s="186" t="str">
        <f>Input!B67</f>
        <v xml:space="preserve">Other: </v>
      </c>
      <c r="C70" s="37">
        <f>Input!C67</f>
        <v>0</v>
      </c>
      <c r="D70" s="95">
        <v>1</v>
      </c>
      <c r="E70" s="53">
        <f>C70/D70</f>
        <v>0</v>
      </c>
      <c r="F70" s="106">
        <f>Input!F67</f>
        <v>0</v>
      </c>
      <c r="G70" s="47">
        <f>SUM(E70:F70)</f>
        <v>0</v>
      </c>
    </row>
    <row r="71" spans="1:7" s="74" customFormat="1" hidden="1" x14ac:dyDescent="0.15">
      <c r="A71" s="78"/>
      <c r="B71" s="79" t="s">
        <v>133</v>
      </c>
      <c r="C71" s="41">
        <f>SUM(C67:C70)</f>
        <v>0</v>
      </c>
      <c r="D71" s="119"/>
      <c r="E71" s="73">
        <f>SUM(E67:E70)</f>
        <v>0</v>
      </c>
      <c r="F71" s="41">
        <f>SUM(F67:F70)</f>
        <v>0</v>
      </c>
      <c r="G71" s="148">
        <f>SUM(G67:G70)</f>
        <v>0</v>
      </c>
    </row>
    <row r="72" spans="1:7" hidden="1" x14ac:dyDescent="0.15">
      <c r="A72" s="113"/>
      <c r="B72" s="114"/>
      <c r="C72" s="108"/>
      <c r="D72" s="109"/>
      <c r="E72" s="110" t="s">
        <v>139</v>
      </c>
      <c r="F72" s="111"/>
      <c r="G72" s="184">
        <f>IF(G71=0,0,0.00001)</f>
        <v>0</v>
      </c>
    </row>
    <row r="73" spans="1:7" hidden="1" x14ac:dyDescent="0.15">
      <c r="A73" s="4" t="s">
        <v>14</v>
      </c>
      <c r="B73" s="5"/>
      <c r="C73" s="108"/>
      <c r="D73" s="109"/>
      <c r="E73" s="110"/>
      <c r="F73" s="111"/>
      <c r="G73" s="184">
        <f>IF(G91=0,0,0.00001)</f>
        <v>0</v>
      </c>
    </row>
    <row r="74" spans="1:7" hidden="1" x14ac:dyDescent="0.15">
      <c r="A74" s="8"/>
      <c r="B74" s="186" t="str">
        <f>Input!B69</f>
        <v>Project Planning</v>
      </c>
      <c r="C74" s="37">
        <f>Input!C69</f>
        <v>0</v>
      </c>
      <c r="D74" s="95">
        <f>Input!D69</f>
        <v>5</v>
      </c>
      <c r="E74" s="53">
        <f t="shared" ref="E74:E90" si="7">C74/D74</f>
        <v>0</v>
      </c>
      <c r="F74" s="52">
        <f>Input!F69</f>
        <v>0</v>
      </c>
      <c r="G74" s="47">
        <f t="shared" ref="G74:G90" si="8">SUM(E74:F74)</f>
        <v>0</v>
      </c>
    </row>
    <row r="75" spans="1:7" hidden="1" x14ac:dyDescent="0.15">
      <c r="A75" s="8"/>
      <c r="B75" s="186" t="str">
        <f>Input!B70</f>
        <v>Project Management</v>
      </c>
      <c r="C75" s="37">
        <f>Input!C70</f>
        <v>0</v>
      </c>
      <c r="D75" s="95">
        <f>Input!D70</f>
        <v>5</v>
      </c>
      <c r="E75" s="53">
        <f t="shared" si="7"/>
        <v>0</v>
      </c>
      <c r="F75" s="52">
        <f>Input!F70</f>
        <v>0</v>
      </c>
      <c r="G75" s="47">
        <f t="shared" si="8"/>
        <v>0</v>
      </c>
    </row>
    <row r="76" spans="1:7" hidden="1" x14ac:dyDescent="0.15">
      <c r="A76" s="8"/>
      <c r="B76" s="186" t="str">
        <f>Input!B71</f>
        <v xml:space="preserve">Finance and Administration </v>
      </c>
      <c r="C76" s="37">
        <f>Input!C71</f>
        <v>0</v>
      </c>
      <c r="D76" s="95">
        <f>Input!D71</f>
        <v>5</v>
      </c>
      <c r="E76" s="53">
        <f t="shared" si="7"/>
        <v>0</v>
      </c>
      <c r="F76" s="52">
        <f>Input!F71</f>
        <v>0</v>
      </c>
      <c r="G76" s="47">
        <f t="shared" si="8"/>
        <v>0</v>
      </c>
    </row>
    <row r="77" spans="1:7" hidden="1" x14ac:dyDescent="0.15">
      <c r="A77" s="8"/>
      <c r="B77" s="186" t="str">
        <f>Input!B72</f>
        <v>Client Computer Installation</v>
      </c>
      <c r="C77" s="37">
        <f>Input!C72</f>
        <v>0</v>
      </c>
      <c r="D77" s="95">
        <f>Input!D72</f>
        <v>5</v>
      </c>
      <c r="E77" s="53">
        <f t="shared" si="7"/>
        <v>0</v>
      </c>
      <c r="F77" s="52">
        <f>Input!F72</f>
        <v>0</v>
      </c>
      <c r="G77" s="47">
        <f t="shared" si="8"/>
        <v>0</v>
      </c>
    </row>
    <row r="78" spans="1:7" hidden="1" x14ac:dyDescent="0.15">
      <c r="A78" s="8"/>
      <c r="B78" s="186" t="str">
        <f>Input!B73</f>
        <v>Client Computer Moves</v>
      </c>
      <c r="C78" s="37">
        <f>Input!C73</f>
        <v>0</v>
      </c>
      <c r="D78" s="95">
        <f>Input!D73</f>
        <v>5</v>
      </c>
      <c r="E78" s="53">
        <f t="shared" si="7"/>
        <v>0</v>
      </c>
      <c r="F78" s="52">
        <f>Input!F73</f>
        <v>0</v>
      </c>
      <c r="G78" s="47">
        <f t="shared" si="8"/>
        <v>0</v>
      </c>
    </row>
    <row r="79" spans="1:7" hidden="1" x14ac:dyDescent="0.15">
      <c r="A79" s="8"/>
      <c r="B79" s="186" t="str">
        <f>Input!B74</f>
        <v>Client Computer Upgrades</v>
      </c>
      <c r="C79" s="37">
        <f>Input!C74</f>
        <v>0</v>
      </c>
      <c r="D79" s="95">
        <f>Input!D74</f>
        <v>5</v>
      </c>
      <c r="E79" s="53">
        <f t="shared" si="7"/>
        <v>0</v>
      </c>
      <c r="F79" s="52">
        <f>Input!F74</f>
        <v>0</v>
      </c>
      <c r="G79" s="47">
        <f t="shared" si="8"/>
        <v>0</v>
      </c>
    </row>
    <row r="80" spans="1:7" hidden="1" x14ac:dyDescent="0.15">
      <c r="A80" s="8"/>
      <c r="B80" s="186" t="str">
        <f>Input!B75</f>
        <v>Provide User Training for this Project</v>
      </c>
      <c r="C80" s="37">
        <f>Input!C75</f>
        <v>0</v>
      </c>
      <c r="D80" s="95">
        <f>Input!D75</f>
        <v>5</v>
      </c>
      <c r="E80" s="53">
        <f t="shared" si="7"/>
        <v>0</v>
      </c>
      <c r="F80" s="52">
        <f>Input!F75</f>
        <v>0</v>
      </c>
      <c r="G80" s="47">
        <f t="shared" si="8"/>
        <v>0</v>
      </c>
    </row>
    <row r="81" spans="1:7" hidden="1" x14ac:dyDescent="0.15">
      <c r="A81" s="8"/>
      <c r="B81" s="186" t="str">
        <f>Input!B76</f>
        <v xml:space="preserve">Curriculum Development </v>
      </c>
      <c r="C81" s="37">
        <f>Input!C76</f>
        <v>0</v>
      </c>
      <c r="D81" s="95">
        <f>Input!D76</f>
        <v>5</v>
      </c>
      <c r="E81" s="53">
        <f t="shared" si="7"/>
        <v>0</v>
      </c>
      <c r="F81" s="52">
        <f>Input!F76</f>
        <v>0</v>
      </c>
      <c r="G81" s="47">
        <f t="shared" si="8"/>
        <v>0</v>
      </c>
    </row>
    <row r="82" spans="1:7" hidden="1" x14ac:dyDescent="0.15">
      <c r="A82" s="8"/>
      <c r="B82" s="186" t="str">
        <f>Input!B77</f>
        <v>Consultants and Contractors</v>
      </c>
      <c r="C82" s="37">
        <f>Input!C77</f>
        <v>0</v>
      </c>
      <c r="D82" s="95">
        <f>Input!D77</f>
        <v>5</v>
      </c>
      <c r="E82" s="53">
        <f t="shared" si="7"/>
        <v>0</v>
      </c>
      <c r="F82" s="52">
        <f>Input!F77</f>
        <v>0</v>
      </c>
      <c r="G82" s="47">
        <f t="shared" si="8"/>
        <v>0</v>
      </c>
    </row>
    <row r="83" spans="1:7" hidden="1" x14ac:dyDescent="0.15">
      <c r="A83" s="8"/>
      <c r="B83" s="186" t="str">
        <f>Input!B78</f>
        <v>Outsourced Implementation</v>
      </c>
      <c r="C83" s="37">
        <f>Input!C78</f>
        <v>0</v>
      </c>
      <c r="D83" s="95">
        <f>Input!D78</f>
        <v>5</v>
      </c>
      <c r="E83" s="53">
        <f t="shared" si="7"/>
        <v>0</v>
      </c>
      <c r="F83" s="52">
        <f>Input!F78</f>
        <v>0</v>
      </c>
      <c r="G83" s="47">
        <f t="shared" si="8"/>
        <v>0</v>
      </c>
    </row>
    <row r="84" spans="1:7" hidden="1" x14ac:dyDescent="0.15">
      <c r="A84" s="8"/>
      <c r="B84" s="186" t="str">
        <f>Input!B79</f>
        <v>CS Staff Application Training</v>
      </c>
      <c r="C84" s="37">
        <f>Input!C79</f>
        <v>0</v>
      </c>
      <c r="D84" s="95">
        <f>Input!D79</f>
        <v>5</v>
      </c>
      <c r="E84" s="53">
        <f t="shared" si="7"/>
        <v>0</v>
      </c>
      <c r="F84" s="52">
        <f>Input!F79</f>
        <v>0</v>
      </c>
      <c r="G84" s="47">
        <f t="shared" si="8"/>
        <v>0</v>
      </c>
    </row>
    <row r="85" spans="1:7" hidden="1" x14ac:dyDescent="0.15">
      <c r="A85" s="8"/>
      <c r="B85" s="186" t="str">
        <f>Input!B80</f>
        <v>User System Training</v>
      </c>
      <c r="C85" s="37">
        <f>Input!C80</f>
        <v>0</v>
      </c>
      <c r="D85" s="95">
        <f>Input!D80</f>
        <v>5</v>
      </c>
      <c r="E85" s="53">
        <f t="shared" si="7"/>
        <v>0</v>
      </c>
      <c r="F85" s="52">
        <f>Input!F80</f>
        <v>0</v>
      </c>
      <c r="G85" s="47">
        <f t="shared" si="8"/>
        <v>0</v>
      </c>
    </row>
    <row r="86" spans="1:7" hidden="1" x14ac:dyDescent="0.15">
      <c r="A86" s="8"/>
      <c r="B86" s="186" t="str">
        <f>Input!B81</f>
        <v>User Application Training</v>
      </c>
      <c r="C86" s="37">
        <f>Input!C81</f>
        <v>0</v>
      </c>
      <c r="D86" s="95">
        <f>Input!D81</f>
        <v>5</v>
      </c>
      <c r="E86" s="53">
        <f t="shared" si="7"/>
        <v>0</v>
      </c>
      <c r="F86" s="52">
        <f>Input!F81</f>
        <v>0</v>
      </c>
      <c r="G86" s="47">
        <f t="shared" si="8"/>
        <v>0</v>
      </c>
    </row>
    <row r="87" spans="1:7" hidden="1" x14ac:dyDescent="0.15">
      <c r="A87" s="8"/>
      <c r="B87" s="186" t="str">
        <f>Input!B82</f>
        <v>Travel</v>
      </c>
      <c r="C87" s="37">
        <f>Input!C82</f>
        <v>0</v>
      </c>
      <c r="D87" s="95">
        <f>Input!D82</f>
        <v>5</v>
      </c>
      <c r="E87" s="53">
        <f t="shared" si="7"/>
        <v>0</v>
      </c>
      <c r="F87" s="52">
        <f>Input!F82</f>
        <v>0</v>
      </c>
      <c r="G87" s="47">
        <f t="shared" si="8"/>
        <v>0</v>
      </c>
    </row>
    <row r="88" spans="1:7" hidden="1" x14ac:dyDescent="0.15">
      <c r="A88" s="8"/>
      <c r="B88" s="186" t="str">
        <f>Input!B83</f>
        <v>Non-Computer Svcs. Staff</v>
      </c>
      <c r="C88" s="37">
        <f>Input!C83</f>
        <v>0</v>
      </c>
      <c r="D88" s="95">
        <f>Input!D83</f>
        <v>5</v>
      </c>
      <c r="E88" s="53">
        <f t="shared" si="7"/>
        <v>0</v>
      </c>
      <c r="F88" s="52">
        <f>Input!F83</f>
        <v>0</v>
      </c>
      <c r="G88" s="47">
        <f t="shared" si="8"/>
        <v>0</v>
      </c>
    </row>
    <row r="89" spans="1:7" hidden="1" x14ac:dyDescent="0.15">
      <c r="A89" s="8"/>
      <c r="B89" s="186" t="str">
        <f>Input!B84</f>
        <v>Moves, Adds, Changes (Triage of Equipmnt)</v>
      </c>
      <c r="C89" s="37">
        <f>Input!C84</f>
        <v>0</v>
      </c>
      <c r="D89" s="95">
        <f>Input!D84</f>
        <v>5</v>
      </c>
      <c r="E89" s="53">
        <f t="shared" si="7"/>
        <v>0</v>
      </c>
      <c r="F89" s="52">
        <f>Input!F84</f>
        <v>0</v>
      </c>
      <c r="G89" s="47">
        <f t="shared" si="8"/>
        <v>0</v>
      </c>
    </row>
    <row r="90" spans="1:7" hidden="1" x14ac:dyDescent="0.15">
      <c r="A90" s="8"/>
      <c r="B90" s="186" t="str">
        <f>Input!B85</f>
        <v xml:space="preserve">Other: </v>
      </c>
      <c r="C90" s="37">
        <f>Input!C85</f>
        <v>0</v>
      </c>
      <c r="D90" s="95">
        <f>Input!D85</f>
        <v>5</v>
      </c>
      <c r="E90" s="53">
        <f t="shared" si="7"/>
        <v>0</v>
      </c>
      <c r="F90" s="58">
        <f>Input!F85</f>
        <v>0</v>
      </c>
      <c r="G90" s="47">
        <f t="shared" si="8"/>
        <v>0</v>
      </c>
    </row>
    <row r="91" spans="1:7" s="74" customFormat="1" hidden="1" x14ac:dyDescent="0.15">
      <c r="A91" s="80"/>
      <c r="B91" s="72" t="s">
        <v>137</v>
      </c>
      <c r="C91" s="41">
        <f>SUM(C74:C90)</f>
        <v>0</v>
      </c>
      <c r="D91" s="124"/>
      <c r="E91" s="41">
        <f>SUM(E74:E90)</f>
        <v>0</v>
      </c>
      <c r="F91" s="41">
        <f>SUM(F74:F90)</f>
        <v>0</v>
      </c>
      <c r="G91" s="148">
        <f>SUM(G74:G90)</f>
        <v>0</v>
      </c>
    </row>
    <row r="92" spans="1:7" hidden="1" x14ac:dyDescent="0.15">
      <c r="A92" s="113"/>
      <c r="B92" s="114"/>
      <c r="C92" s="108"/>
      <c r="D92" s="109"/>
      <c r="E92" s="110"/>
      <c r="F92" s="111"/>
      <c r="G92" s="184">
        <f>IF(G91=0,0,0.00001)</f>
        <v>0</v>
      </c>
    </row>
    <row r="93" spans="1:7" hidden="1" x14ac:dyDescent="0.15">
      <c r="A93" s="4" t="s">
        <v>15</v>
      </c>
      <c r="B93" s="5"/>
      <c r="C93" s="108"/>
      <c r="D93" s="109"/>
      <c r="E93" s="110"/>
      <c r="F93" s="111"/>
      <c r="G93" s="184">
        <f>IF(G103=0,0,0.00001)</f>
        <v>0</v>
      </c>
    </row>
    <row r="94" spans="1:7" hidden="1" x14ac:dyDescent="0.15">
      <c r="A94" s="8"/>
      <c r="B94" s="186" t="str">
        <f>Input!B87</f>
        <v xml:space="preserve">Technical Services </v>
      </c>
      <c r="C94" s="36">
        <f>Input!C87</f>
        <v>0</v>
      </c>
      <c r="D94" s="93">
        <f>Input!D87</f>
        <v>1</v>
      </c>
      <c r="E94" s="51">
        <f t="shared" ref="E94:E102" si="9">C94/D94</f>
        <v>0</v>
      </c>
      <c r="F94" s="58">
        <f>Input!F87</f>
        <v>0</v>
      </c>
      <c r="G94" s="47">
        <f t="shared" ref="G94:G102" si="10">SUM(E94:F94)</f>
        <v>0</v>
      </c>
    </row>
    <row r="95" spans="1:7" hidden="1" x14ac:dyDescent="0.15">
      <c r="A95" s="8"/>
      <c r="B95" s="186" t="str">
        <f>Input!B88</f>
        <v xml:space="preserve">Service Desk </v>
      </c>
      <c r="C95" s="36">
        <f>Input!C88</f>
        <v>0</v>
      </c>
      <c r="D95" s="93">
        <f>Input!D88</f>
        <v>1</v>
      </c>
      <c r="E95" s="51">
        <f t="shared" si="9"/>
        <v>0</v>
      </c>
      <c r="F95" s="58">
        <f>Input!F88</f>
        <v>0</v>
      </c>
      <c r="G95" s="47">
        <f t="shared" si="10"/>
        <v>0</v>
      </c>
    </row>
    <row r="96" spans="1:7" ht="14.25" hidden="1" customHeight="1" x14ac:dyDescent="0.15">
      <c r="A96" s="8"/>
      <c r="B96" s="186" t="str">
        <f>Input!B89</f>
        <v>Planning and Process Management</v>
      </c>
      <c r="C96" s="36">
        <f>Input!C89</f>
        <v>0</v>
      </c>
      <c r="D96" s="93">
        <f>Input!D89</f>
        <v>1</v>
      </c>
      <c r="E96" s="51">
        <f t="shared" si="9"/>
        <v>0</v>
      </c>
      <c r="F96" s="58">
        <f>Input!F89</f>
        <v>0</v>
      </c>
      <c r="G96" s="47">
        <f t="shared" si="10"/>
        <v>0</v>
      </c>
    </row>
    <row r="97" spans="1:7" hidden="1" x14ac:dyDescent="0.15">
      <c r="A97" s="8"/>
      <c r="B97" s="186" t="str">
        <f>Input!B90</f>
        <v xml:space="preserve">Finance and Administration </v>
      </c>
      <c r="C97" s="36">
        <f>Input!C90</f>
        <v>0</v>
      </c>
      <c r="D97" s="93">
        <f>Input!D90</f>
        <v>1</v>
      </c>
      <c r="E97" s="51">
        <f t="shared" si="9"/>
        <v>0</v>
      </c>
      <c r="F97" s="58">
        <f>Input!F90</f>
        <v>0</v>
      </c>
      <c r="G97" s="47">
        <f t="shared" si="10"/>
        <v>0</v>
      </c>
    </row>
    <row r="98" spans="1:7" ht="14.25" hidden="1" customHeight="1" x14ac:dyDescent="0.15">
      <c r="A98" s="8"/>
      <c r="B98" s="186" t="str">
        <f>Input!B91</f>
        <v>Professional Development &amp; Training</v>
      </c>
      <c r="C98" s="36">
        <f>Input!C91</f>
        <v>0</v>
      </c>
      <c r="D98" s="93">
        <f>Input!D91</f>
        <v>1</v>
      </c>
      <c r="E98" s="51">
        <f t="shared" si="9"/>
        <v>0</v>
      </c>
      <c r="F98" s="58">
        <f>Input!F91</f>
        <v>0</v>
      </c>
      <c r="G98" s="47">
        <f t="shared" si="10"/>
        <v>0</v>
      </c>
    </row>
    <row r="99" spans="1:7" hidden="1" x14ac:dyDescent="0.15">
      <c r="A99" s="8"/>
      <c r="B99" s="186" t="str">
        <f>Input!B92</f>
        <v>Curriculum Development &amp; Support</v>
      </c>
      <c r="C99" s="36">
        <f>Input!C92</f>
        <v>0</v>
      </c>
      <c r="D99" s="93">
        <f>Input!D92</f>
        <v>1</v>
      </c>
      <c r="E99" s="51">
        <f t="shared" si="9"/>
        <v>0</v>
      </c>
      <c r="F99" s="58">
        <f>Input!F92</f>
        <v>0</v>
      </c>
      <c r="G99" s="47">
        <f t="shared" si="10"/>
        <v>0</v>
      </c>
    </row>
    <row r="100" spans="1:7" hidden="1" x14ac:dyDescent="0.15">
      <c r="A100" s="8"/>
      <c r="B100" s="186" t="str">
        <f>Input!B93</f>
        <v>Contractors</v>
      </c>
      <c r="C100" s="36">
        <f>Input!C93</f>
        <v>0</v>
      </c>
      <c r="D100" s="93">
        <f>Input!D93</f>
        <v>1</v>
      </c>
      <c r="E100" s="51">
        <f t="shared" si="9"/>
        <v>0</v>
      </c>
      <c r="F100" s="58">
        <f>Input!F93</f>
        <v>0</v>
      </c>
      <c r="G100" s="47">
        <f t="shared" si="10"/>
        <v>0</v>
      </c>
    </row>
    <row r="101" spans="1:7" ht="12.75" hidden="1" customHeight="1" x14ac:dyDescent="0.15">
      <c r="A101" s="8"/>
      <c r="B101" s="186" t="str">
        <f>Input!B94</f>
        <v>Replaced Systems Support Savings</v>
      </c>
      <c r="C101" s="36">
        <f>Input!C94</f>
        <v>0</v>
      </c>
      <c r="D101" s="93">
        <f>Input!D94</f>
        <v>1</v>
      </c>
      <c r="E101" s="51">
        <f t="shared" si="9"/>
        <v>0</v>
      </c>
      <c r="F101" s="58">
        <f>Input!F94</f>
        <v>0</v>
      </c>
      <c r="G101" s="47">
        <f t="shared" si="10"/>
        <v>0</v>
      </c>
    </row>
    <row r="102" spans="1:7" hidden="1" x14ac:dyDescent="0.15">
      <c r="A102" s="8"/>
      <c r="B102" s="186" t="str">
        <f>Input!B95</f>
        <v xml:space="preserve">Other: </v>
      </c>
      <c r="C102" s="37">
        <f>Input!C95</f>
        <v>0</v>
      </c>
      <c r="D102" s="95">
        <f>Input!D95</f>
        <v>5</v>
      </c>
      <c r="E102" s="57">
        <f t="shared" si="9"/>
        <v>0</v>
      </c>
      <c r="F102" s="58">
        <f>Input!F95</f>
        <v>0</v>
      </c>
      <c r="G102" s="47">
        <f t="shared" si="10"/>
        <v>0</v>
      </c>
    </row>
    <row r="103" spans="1:7" s="74" customFormat="1" hidden="1" x14ac:dyDescent="0.15">
      <c r="A103" s="71"/>
      <c r="B103" s="72" t="s">
        <v>138</v>
      </c>
      <c r="C103" s="41">
        <f>SUM(C94:C102)</f>
        <v>0</v>
      </c>
      <c r="D103" s="109"/>
      <c r="E103" s="73">
        <f>SUM(E94:E102)</f>
        <v>0</v>
      </c>
      <c r="F103" s="41">
        <f>SUM(F94:F102)</f>
        <v>0</v>
      </c>
      <c r="G103" s="148">
        <f>SUM(G94:G102)</f>
        <v>0</v>
      </c>
    </row>
    <row r="104" spans="1:7" hidden="1" x14ac:dyDescent="0.15">
      <c r="A104" s="113"/>
      <c r="B104" s="114"/>
      <c r="C104" s="108"/>
      <c r="D104" s="109"/>
      <c r="E104" s="110"/>
      <c r="F104" s="111"/>
      <c r="G104" s="184">
        <f>IF(G103=0,0,0.00001)</f>
        <v>0</v>
      </c>
    </row>
    <row r="105" spans="1:7" hidden="1" x14ac:dyDescent="0.15">
      <c r="A105" s="4" t="s">
        <v>41</v>
      </c>
      <c r="B105" s="5"/>
      <c r="C105" s="108"/>
      <c r="D105" s="109"/>
      <c r="E105" s="110"/>
      <c r="F105" s="111"/>
      <c r="G105" s="184">
        <f>IF(G109=0,0,0.00001)</f>
        <v>0</v>
      </c>
    </row>
    <row r="106" spans="1:7" hidden="1" x14ac:dyDescent="0.15">
      <c r="A106" s="8"/>
      <c r="B106" s="186" t="str">
        <f>Input!B97</f>
        <v>Unpaid Teacher/staff Training Time</v>
      </c>
      <c r="C106" s="37">
        <f>Input!C97</f>
        <v>0</v>
      </c>
      <c r="D106" s="95">
        <f>Input!D97</f>
        <v>5</v>
      </c>
      <c r="E106" s="53">
        <f>C106/D106</f>
        <v>0</v>
      </c>
      <c r="F106" s="52">
        <f>Input!F97</f>
        <v>0</v>
      </c>
      <c r="G106" s="47">
        <f>SUM(E106:F106)</f>
        <v>0</v>
      </c>
    </row>
    <row r="107" spans="1:7" hidden="1" x14ac:dyDescent="0.15">
      <c r="A107" s="8"/>
      <c r="B107" s="186" t="str">
        <f>Input!B98</f>
        <v>Client Computer implementation Time</v>
      </c>
      <c r="C107" s="37">
        <f>Input!C98</f>
        <v>0</v>
      </c>
      <c r="D107" s="95">
        <f>Input!D98</f>
        <v>5</v>
      </c>
      <c r="E107" s="53">
        <f>C107/D107</f>
        <v>0</v>
      </c>
      <c r="F107" s="52">
        <f>Input!F98</f>
        <v>0</v>
      </c>
      <c r="G107" s="47">
        <f>SUM(E107:F107)</f>
        <v>0</v>
      </c>
    </row>
    <row r="108" spans="1:7" hidden="1" x14ac:dyDescent="0.15">
      <c r="A108" s="8"/>
      <c r="B108" s="186" t="str">
        <f>Input!B99</f>
        <v xml:space="preserve">Other: </v>
      </c>
      <c r="C108" s="37">
        <f>Input!C99</f>
        <v>0</v>
      </c>
      <c r="D108" s="95">
        <f>Input!D99</f>
        <v>5</v>
      </c>
      <c r="E108" s="53">
        <f>C108/D108</f>
        <v>0</v>
      </c>
      <c r="F108" s="62">
        <f>Input!F99</f>
        <v>0</v>
      </c>
      <c r="G108" s="47">
        <f>SUM(E108:F108)</f>
        <v>0</v>
      </c>
    </row>
    <row r="109" spans="1:7" s="74" customFormat="1" hidden="1" x14ac:dyDescent="0.15">
      <c r="A109" s="80"/>
      <c r="B109" s="72" t="s">
        <v>184</v>
      </c>
      <c r="C109" s="41">
        <f>SUM(C106:C108)</f>
        <v>0</v>
      </c>
      <c r="D109" s="109"/>
      <c r="E109" s="41">
        <f>SUM(E106:E108)</f>
        <v>0</v>
      </c>
      <c r="F109" s="41">
        <f>SUM(F106:F108)</f>
        <v>0</v>
      </c>
      <c r="G109" s="148">
        <f>SUM(G106:G108)</f>
        <v>0</v>
      </c>
    </row>
    <row r="110" spans="1:7" hidden="1" x14ac:dyDescent="0.15">
      <c r="A110" s="125"/>
      <c r="B110" s="114"/>
      <c r="C110" s="108"/>
      <c r="D110" s="109"/>
      <c r="E110" s="110"/>
      <c r="F110" s="111"/>
      <c r="G110" s="184">
        <f>IF(G109=0,0,0.00001)</f>
        <v>0</v>
      </c>
    </row>
    <row r="111" spans="1:7" x14ac:dyDescent="0.15">
      <c r="A111" s="4" t="s">
        <v>16</v>
      </c>
      <c r="B111" s="5"/>
      <c r="C111" s="108"/>
      <c r="D111" s="109"/>
      <c r="E111" s="110"/>
      <c r="F111" s="111"/>
      <c r="G111" s="184">
        <f>IF(G121=0,0,0.00001)</f>
        <v>0</v>
      </c>
    </row>
    <row r="112" spans="1:7" hidden="1" x14ac:dyDescent="0.15">
      <c r="A112" s="11"/>
      <c r="B112" s="186" t="str">
        <f>Input!B101</f>
        <v>Computer Maintenance</v>
      </c>
      <c r="C112" s="36">
        <f>Input!C101</f>
        <v>0</v>
      </c>
      <c r="D112" s="93">
        <f>Input!D101</f>
        <v>1</v>
      </c>
      <c r="E112" s="51">
        <f t="shared" ref="E112:E120" si="11">C112/D112</f>
        <v>0</v>
      </c>
      <c r="F112" s="58">
        <f>Input!F101</f>
        <v>0</v>
      </c>
      <c r="G112" s="47">
        <f t="shared" ref="G112:G121" si="12">SUM(E112:F112)</f>
        <v>0</v>
      </c>
    </row>
    <row r="113" spans="1:8" hidden="1" x14ac:dyDescent="0.15">
      <c r="A113" s="11"/>
      <c r="B113" s="186" t="str">
        <f>Input!B102</f>
        <v xml:space="preserve">Application Development </v>
      </c>
      <c r="C113" s="36">
        <f>Input!C102</f>
        <v>0</v>
      </c>
      <c r="D113" s="93">
        <f>Input!D102</f>
        <v>1</v>
      </c>
      <c r="E113" s="51">
        <f t="shared" si="11"/>
        <v>0</v>
      </c>
      <c r="F113" s="58">
        <f>Input!F102</f>
        <v>0</v>
      </c>
      <c r="G113" s="47">
        <f t="shared" si="12"/>
        <v>0</v>
      </c>
    </row>
    <row r="114" spans="1:8" hidden="1" x14ac:dyDescent="0.15">
      <c r="A114" s="11"/>
      <c r="B114" s="186" t="str">
        <f>Input!B103</f>
        <v>Assisting Others</v>
      </c>
      <c r="C114" s="36">
        <f>Input!C103</f>
        <v>0</v>
      </c>
      <c r="D114" s="93">
        <f>Input!D103</f>
        <v>1</v>
      </c>
      <c r="E114" s="51">
        <f t="shared" si="11"/>
        <v>0</v>
      </c>
      <c r="F114" s="58">
        <f>Input!F103</f>
        <v>0</v>
      </c>
      <c r="G114" s="47">
        <f t="shared" si="12"/>
        <v>0</v>
      </c>
    </row>
    <row r="115" spans="1:8" hidden="1" x14ac:dyDescent="0.15">
      <c r="A115" s="11"/>
      <c r="B115" s="186" t="str">
        <f>Input!B104</f>
        <v>Receiving Help</v>
      </c>
      <c r="C115" s="36">
        <f>Input!C104</f>
        <v>0</v>
      </c>
      <c r="D115" s="93">
        <f>Input!D104</f>
        <v>1</v>
      </c>
      <c r="E115" s="51">
        <f t="shared" si="11"/>
        <v>0</v>
      </c>
      <c r="F115" s="58">
        <f>Input!F104</f>
        <v>0</v>
      </c>
      <c r="G115" s="47">
        <f t="shared" si="12"/>
        <v>0</v>
      </c>
    </row>
    <row r="116" spans="1:8" hidden="1" x14ac:dyDescent="0.15">
      <c r="A116" s="11"/>
      <c r="B116" s="186" t="str">
        <f>Input!B105</f>
        <v>Casual Learning</v>
      </c>
      <c r="C116" s="36">
        <f>Input!C105</f>
        <v>0</v>
      </c>
      <c r="D116" s="93">
        <f>Input!D105</f>
        <v>1</v>
      </c>
      <c r="E116" s="51">
        <f t="shared" si="11"/>
        <v>0</v>
      </c>
      <c r="F116" s="58">
        <f>Input!F105</f>
        <v>0</v>
      </c>
      <c r="G116" s="47">
        <f t="shared" si="12"/>
        <v>0</v>
      </c>
    </row>
    <row r="117" spans="1:8" hidden="1" x14ac:dyDescent="0.15">
      <c r="A117" s="11"/>
      <c r="B117" s="186" t="str">
        <f>Input!B106</f>
        <v>Productivity Lost from Downtime</v>
      </c>
      <c r="C117" s="36">
        <f>Input!C106</f>
        <v>0</v>
      </c>
      <c r="D117" s="93">
        <f>Input!D106</f>
        <v>1</v>
      </c>
      <c r="E117" s="51">
        <f t="shared" si="11"/>
        <v>0</v>
      </c>
      <c r="F117" s="58">
        <f>Input!F106</f>
        <v>0</v>
      </c>
      <c r="G117" s="47">
        <f t="shared" si="12"/>
        <v>0</v>
      </c>
    </row>
    <row r="118" spans="1:8" hidden="1" x14ac:dyDescent="0.15">
      <c r="A118" s="11"/>
      <c r="B118" s="186" t="str">
        <f>Input!B107</f>
        <v>Training</v>
      </c>
      <c r="C118" s="36">
        <f>Input!C107</f>
        <v>0</v>
      </c>
      <c r="D118" s="93">
        <f>Input!D107</f>
        <v>1</v>
      </c>
      <c r="E118" s="51">
        <f t="shared" si="11"/>
        <v>0</v>
      </c>
      <c r="F118" s="58">
        <f>Input!F107</f>
        <v>0</v>
      </c>
      <c r="G118" s="47">
        <f t="shared" si="12"/>
        <v>0</v>
      </c>
    </row>
    <row r="119" spans="1:8" hidden="1" x14ac:dyDescent="0.15">
      <c r="A119" s="11"/>
      <c r="B119" s="186" t="str">
        <f>Input!B108</f>
        <v>Replaced Systems User Time Savings</v>
      </c>
      <c r="C119" s="36">
        <f>Input!C108</f>
        <v>0</v>
      </c>
      <c r="D119" s="93">
        <f>Input!D108</f>
        <v>1</v>
      </c>
      <c r="E119" s="51">
        <f t="shared" si="11"/>
        <v>0</v>
      </c>
      <c r="F119" s="58">
        <f>Input!F108</f>
        <v>0</v>
      </c>
      <c r="G119" s="47">
        <f t="shared" si="12"/>
        <v>0</v>
      </c>
    </row>
    <row r="120" spans="1:8" hidden="1" x14ac:dyDescent="0.15">
      <c r="A120" s="11"/>
      <c r="B120" s="186" t="str">
        <f>Input!B109</f>
        <v xml:space="preserve">Other: </v>
      </c>
      <c r="C120" s="37">
        <f>Input!C109</f>
        <v>0</v>
      </c>
      <c r="D120" s="95">
        <f>Input!D95</f>
        <v>5</v>
      </c>
      <c r="E120" s="53">
        <f t="shared" si="11"/>
        <v>0</v>
      </c>
      <c r="F120" s="58">
        <f>Input!F109</f>
        <v>0</v>
      </c>
      <c r="G120" s="47">
        <f t="shared" si="12"/>
        <v>0</v>
      </c>
    </row>
    <row r="121" spans="1:8" s="74" customFormat="1" x14ac:dyDescent="0.15">
      <c r="A121" s="71"/>
      <c r="B121" s="72" t="s">
        <v>140</v>
      </c>
      <c r="C121" s="41">
        <f>SUM(C112:C120)</f>
        <v>0</v>
      </c>
      <c r="D121" s="109"/>
      <c r="E121" s="41">
        <f>(SUM(E112:E120))</f>
        <v>0</v>
      </c>
      <c r="F121" s="41">
        <f>IF(Input!I104="Use default calc", 1.2*F143, IF(Input!I104=" ", 1.2*F143, IF(Input!I104="Use my estimates", SUM(F112:F120), 0)))</f>
        <v>0</v>
      </c>
      <c r="G121" s="290">
        <f t="shared" si="12"/>
        <v>0</v>
      </c>
      <c r="H121" s="41" t="str">
        <f>IF(SUM(F112:F120)=0,"Default Calculated"," ")</f>
        <v>Default Calculated</v>
      </c>
    </row>
    <row r="122" spans="1:8" x14ac:dyDescent="0.15">
      <c r="A122" s="113"/>
      <c r="B122" s="114"/>
      <c r="C122" s="108"/>
      <c r="D122" s="109"/>
      <c r="E122" s="110"/>
      <c r="F122" s="111"/>
      <c r="G122" s="184">
        <f>IF(G121=0,0,0.00001)</f>
        <v>0</v>
      </c>
    </row>
    <row r="123" spans="1:8" hidden="1" x14ac:dyDescent="0.15">
      <c r="A123" s="4" t="s">
        <v>17</v>
      </c>
      <c r="B123" s="5"/>
      <c r="C123" s="108"/>
      <c r="D123" s="109"/>
      <c r="E123" s="110"/>
      <c r="F123" s="111"/>
      <c r="G123" s="184">
        <f>IF(G131=0,0,0.00001)</f>
        <v>0</v>
      </c>
    </row>
    <row r="124" spans="1:8" hidden="1" x14ac:dyDescent="0.15">
      <c r="A124" s="8"/>
      <c r="B124" s="186" t="str">
        <f>Input!B111</f>
        <v>New Building/Addition Construction est.</v>
      </c>
      <c r="C124" s="37">
        <f>Input!C111</f>
        <v>0</v>
      </c>
      <c r="D124" s="95">
        <f>Input!D111</f>
        <v>10</v>
      </c>
      <c r="E124" s="53">
        <f t="shared" ref="E124:E130" si="13">C124/D124</f>
        <v>0</v>
      </c>
      <c r="F124" s="52">
        <f>Input!F111</f>
        <v>0</v>
      </c>
      <c r="G124" s="47">
        <f t="shared" ref="G124:G130" si="14">SUM(E124:F124)</f>
        <v>0</v>
      </c>
    </row>
    <row r="125" spans="1:8" hidden="1" x14ac:dyDescent="0.15">
      <c r="A125" s="8"/>
      <c r="B125" s="186" t="str">
        <f>Input!B112</f>
        <v>Teleconference &amp; AV Infrastructure</v>
      </c>
      <c r="C125" s="37">
        <f>Input!C112</f>
        <v>0</v>
      </c>
      <c r="D125" s="95">
        <f>Input!D112</f>
        <v>5</v>
      </c>
      <c r="E125" s="53">
        <f t="shared" si="13"/>
        <v>0</v>
      </c>
      <c r="F125" s="52">
        <f>Input!F112</f>
        <v>0</v>
      </c>
      <c r="G125" s="47">
        <f t="shared" si="14"/>
        <v>0</v>
      </c>
    </row>
    <row r="126" spans="1:8" hidden="1" x14ac:dyDescent="0.15">
      <c r="A126" s="8"/>
      <c r="B126" s="186" t="str">
        <f>Input!B113</f>
        <v>Electrical/Voice/Data Wiring</v>
      </c>
      <c r="C126" s="37">
        <f>Input!C113</f>
        <v>0</v>
      </c>
      <c r="D126" s="95">
        <f>Input!D113</f>
        <v>7</v>
      </c>
      <c r="E126" s="53">
        <f t="shared" si="13"/>
        <v>0</v>
      </c>
      <c r="F126" s="52">
        <f>Input!F113</f>
        <v>0</v>
      </c>
      <c r="G126" s="47">
        <f t="shared" si="14"/>
        <v>0</v>
      </c>
    </row>
    <row r="127" spans="1:8" hidden="1" x14ac:dyDescent="0.15">
      <c r="A127" s="8"/>
      <c r="B127" s="186" t="str">
        <f>Input!B114</f>
        <v>Asbestos Removal</v>
      </c>
      <c r="C127" s="37">
        <f>Input!C114</f>
        <v>0</v>
      </c>
      <c r="D127" s="95">
        <f>Input!D114</f>
        <v>10</v>
      </c>
      <c r="E127" s="53">
        <f t="shared" si="13"/>
        <v>0</v>
      </c>
      <c r="F127" s="52">
        <f>Input!F114</f>
        <v>0</v>
      </c>
      <c r="G127" s="47">
        <f t="shared" si="14"/>
        <v>0</v>
      </c>
    </row>
    <row r="128" spans="1:8" hidden="1" x14ac:dyDescent="0.15">
      <c r="A128" s="8"/>
      <c r="B128" s="186" t="str">
        <f>Input!B115</f>
        <v>Physical Security Upgrades</v>
      </c>
      <c r="C128" s="37">
        <f>Input!C115</f>
        <v>0</v>
      </c>
      <c r="D128" s="95">
        <f>Input!D115</f>
        <v>5</v>
      </c>
      <c r="E128" s="53">
        <f t="shared" si="13"/>
        <v>0</v>
      </c>
      <c r="F128" s="52">
        <f>Input!F115</f>
        <v>0</v>
      </c>
      <c r="G128" s="47">
        <f t="shared" si="14"/>
        <v>0</v>
      </c>
    </row>
    <row r="129" spans="1:7" hidden="1" x14ac:dyDescent="0.15">
      <c r="A129" s="8"/>
      <c r="B129" s="186" t="str">
        <f>Input!B116</f>
        <v>Furniture</v>
      </c>
      <c r="C129" s="37">
        <f>Input!C116</f>
        <v>0</v>
      </c>
      <c r="D129" s="95">
        <f>Input!D116</f>
        <v>5</v>
      </c>
      <c r="E129" s="53">
        <f t="shared" si="13"/>
        <v>0</v>
      </c>
      <c r="F129" s="52">
        <f>Input!F116</f>
        <v>0</v>
      </c>
      <c r="G129" s="47">
        <f t="shared" si="14"/>
        <v>0</v>
      </c>
    </row>
    <row r="130" spans="1:7" hidden="1" x14ac:dyDescent="0.15">
      <c r="A130" s="8"/>
      <c r="B130" s="186" t="str">
        <f>Input!B117</f>
        <v xml:space="preserve">Other: </v>
      </c>
      <c r="C130" s="37">
        <f>Input!C117</f>
        <v>0</v>
      </c>
      <c r="D130" s="95">
        <f>Input!D117</f>
        <v>5</v>
      </c>
      <c r="E130" s="53">
        <f t="shared" si="13"/>
        <v>0</v>
      </c>
      <c r="F130" s="58">
        <f>Input!F117</f>
        <v>0</v>
      </c>
      <c r="G130" s="47">
        <f t="shared" si="14"/>
        <v>0</v>
      </c>
    </row>
    <row r="131" spans="1:7" s="74" customFormat="1" hidden="1" x14ac:dyDescent="0.15">
      <c r="A131" s="71"/>
      <c r="B131" s="72" t="s">
        <v>141</v>
      </c>
      <c r="C131" s="41">
        <f>SUM(C124:C130)</f>
        <v>0</v>
      </c>
      <c r="D131" s="109"/>
      <c r="E131" s="41">
        <f>SUM(E124:E130)</f>
        <v>0</v>
      </c>
      <c r="F131" s="41">
        <f>SUM(F124:F130)</f>
        <v>0</v>
      </c>
      <c r="G131" s="148">
        <f>SUM(G124:G130)</f>
        <v>0</v>
      </c>
    </row>
    <row r="132" spans="1:7" hidden="1" x14ac:dyDescent="0.15">
      <c r="A132" s="113"/>
      <c r="B132" s="114"/>
      <c r="C132" s="108"/>
      <c r="D132" s="109"/>
      <c r="E132" s="110"/>
      <c r="F132" s="111"/>
      <c r="G132" s="184">
        <f>IF(G131=0,0,0.00001)</f>
        <v>0</v>
      </c>
    </row>
    <row r="133" spans="1:7" hidden="1" x14ac:dyDescent="0.15">
      <c r="A133" s="4" t="s">
        <v>18</v>
      </c>
      <c r="B133" s="5"/>
      <c r="C133" s="108"/>
      <c r="D133" s="109"/>
      <c r="E133" s="110"/>
      <c r="F133" s="111"/>
      <c r="G133" s="184">
        <f>IF(G141=0,0,0.00001)</f>
        <v>0</v>
      </c>
    </row>
    <row r="134" spans="1:7" hidden="1" x14ac:dyDescent="0.15">
      <c r="A134" s="8"/>
      <c r="B134" s="188" t="str">
        <f>Input!B119</f>
        <v>HVAC Equip. Uprade/Installation</v>
      </c>
      <c r="C134" s="37">
        <f>Input!C119</f>
        <v>0</v>
      </c>
      <c r="D134" s="95">
        <f>Input!D119</f>
        <v>10</v>
      </c>
      <c r="E134" s="53">
        <f t="shared" ref="E134:E140" si="15">C134/D134</f>
        <v>0</v>
      </c>
      <c r="F134" s="52">
        <f>Input!F119</f>
        <v>0</v>
      </c>
      <c r="G134" s="47">
        <f t="shared" ref="G134:G140" si="16">SUM(E134:F134)</f>
        <v>0</v>
      </c>
    </row>
    <row r="135" spans="1:7" hidden="1" x14ac:dyDescent="0.15">
      <c r="A135" s="8"/>
      <c r="B135" s="188" t="str">
        <f>Input!B120</f>
        <v>Installation of HVAC Venting/Filters</v>
      </c>
      <c r="C135" s="37">
        <f>Input!C120</f>
        <v>0</v>
      </c>
      <c r="D135" s="95">
        <f>Input!D120</f>
        <v>10</v>
      </c>
      <c r="E135" s="53">
        <f t="shared" si="15"/>
        <v>0</v>
      </c>
      <c r="F135" s="52">
        <f>Input!F120</f>
        <v>0</v>
      </c>
      <c r="G135" s="47">
        <f t="shared" si="16"/>
        <v>0</v>
      </c>
    </row>
    <row r="136" spans="1:7" hidden="1" x14ac:dyDescent="0.15">
      <c r="A136" s="8"/>
      <c r="B136" s="188" t="str">
        <f>Input!B121</f>
        <v>Electrical Service Upgrades</v>
      </c>
      <c r="C136" s="37">
        <f>Input!C121</f>
        <v>0</v>
      </c>
      <c r="D136" s="95">
        <f>Input!D121</f>
        <v>10</v>
      </c>
      <c r="E136" s="53">
        <f t="shared" si="15"/>
        <v>0</v>
      </c>
      <c r="F136" s="52">
        <f>Input!F121</f>
        <v>0</v>
      </c>
      <c r="G136" s="47">
        <f t="shared" si="16"/>
        <v>0</v>
      </c>
    </row>
    <row r="137" spans="1:7" hidden="1" x14ac:dyDescent="0.15">
      <c r="A137" s="8"/>
      <c r="B137" s="188" t="str">
        <f>Input!B122</f>
        <v>Backup Power Supplies</v>
      </c>
      <c r="C137" s="37">
        <f>Input!C122</f>
        <v>0</v>
      </c>
      <c r="D137" s="95">
        <f>Input!D122</f>
        <v>5</v>
      </c>
      <c r="E137" s="53">
        <f t="shared" si="15"/>
        <v>0</v>
      </c>
      <c r="F137" s="52">
        <f>Input!F122</f>
        <v>0</v>
      </c>
      <c r="G137" s="47">
        <f t="shared" si="16"/>
        <v>0</v>
      </c>
    </row>
    <row r="138" spans="1:7" hidden="1" x14ac:dyDescent="0.15">
      <c r="A138" s="8"/>
      <c r="B138" s="188" t="str">
        <f>Input!B123</f>
        <v>Power Req for New Technology</v>
      </c>
      <c r="C138" s="36">
        <f>Input!C123</f>
        <v>0</v>
      </c>
      <c r="D138" s="98">
        <f>Input!D123</f>
        <v>1</v>
      </c>
      <c r="E138" s="53">
        <f t="shared" si="15"/>
        <v>0</v>
      </c>
      <c r="F138" s="58">
        <f>Input!F123</f>
        <v>0</v>
      </c>
      <c r="G138" s="47">
        <f t="shared" si="16"/>
        <v>0</v>
      </c>
    </row>
    <row r="139" spans="1:7" hidden="1" x14ac:dyDescent="0.15">
      <c r="A139" s="8"/>
      <c r="B139" s="188" t="str">
        <f>Input!B124</f>
        <v>Additional HVAC Power Requirements</v>
      </c>
      <c r="C139" s="36">
        <f>Input!C124</f>
        <v>0</v>
      </c>
      <c r="D139" s="98">
        <f>Input!D124</f>
        <v>1</v>
      </c>
      <c r="E139" s="53">
        <f t="shared" si="15"/>
        <v>0</v>
      </c>
      <c r="F139" s="58">
        <f>Input!F124</f>
        <v>0</v>
      </c>
      <c r="G139" s="47">
        <f t="shared" si="16"/>
        <v>0</v>
      </c>
    </row>
    <row r="140" spans="1:7" hidden="1" x14ac:dyDescent="0.15">
      <c r="A140" s="8"/>
      <c r="B140" s="188" t="str">
        <f>Input!B125</f>
        <v xml:space="preserve">Other: </v>
      </c>
      <c r="C140" s="37">
        <f>Input!C125</f>
        <v>0</v>
      </c>
      <c r="D140" s="95">
        <f>Input!D125</f>
        <v>5</v>
      </c>
      <c r="E140" s="53">
        <f t="shared" si="15"/>
        <v>0</v>
      </c>
      <c r="F140" s="58">
        <f>Input!F125</f>
        <v>0</v>
      </c>
      <c r="G140" s="47">
        <f t="shared" si="16"/>
        <v>0</v>
      </c>
    </row>
    <row r="141" spans="1:7" s="74" customFormat="1" hidden="1" x14ac:dyDescent="0.15">
      <c r="A141" s="71"/>
      <c r="B141" s="72" t="s">
        <v>142</v>
      </c>
      <c r="C141" s="41">
        <f>SUM(C134:C140)</f>
        <v>0</v>
      </c>
      <c r="D141" s="126"/>
      <c r="E141" s="41">
        <f>SUM(E134:E140)</f>
        <v>0</v>
      </c>
      <c r="F141" s="41">
        <f>SUM(F134:F140)</f>
        <v>0</v>
      </c>
      <c r="G141" s="148">
        <f>SUM(G134:G140)</f>
        <v>0</v>
      </c>
    </row>
    <row r="142" spans="1:7" hidden="1" x14ac:dyDescent="0.15">
      <c r="A142" s="113"/>
      <c r="B142" s="114"/>
      <c r="C142" s="108"/>
      <c r="D142" s="109"/>
      <c r="E142" s="110"/>
      <c r="F142" s="111"/>
      <c r="G142" s="185">
        <f>IF(G141=0,0,0.00001)</f>
        <v>0</v>
      </c>
    </row>
    <row r="143" spans="1:7" ht="14" x14ac:dyDescent="0.15">
      <c r="A143" s="7"/>
      <c r="B143" s="81" t="s">
        <v>182</v>
      </c>
      <c r="C143" s="237">
        <f>C38+C47+C64+C71+C91+C103+C131+C141</f>
        <v>0</v>
      </c>
      <c r="D143" s="292"/>
      <c r="E143" s="237">
        <f>E38+E47+E64+E71+E91+E103+E131+E141</f>
        <v>0</v>
      </c>
      <c r="F143" s="237">
        <f>F38+F47+F64+F71+F91+F103+F131+F141</f>
        <v>0</v>
      </c>
      <c r="G143" s="245">
        <f>G38+G47+G64+G71+G91+G103+G131+G141</f>
        <v>0</v>
      </c>
    </row>
    <row r="144" spans="1:7" ht="14" x14ac:dyDescent="0.15">
      <c r="A144" s="7"/>
      <c r="B144" s="81" t="s">
        <v>183</v>
      </c>
      <c r="C144" s="293">
        <f>C109+C121</f>
        <v>0</v>
      </c>
      <c r="D144" s="292"/>
      <c r="E144" s="293">
        <f>E109+E121</f>
        <v>0</v>
      </c>
      <c r="F144" s="293">
        <f>F109+F121</f>
        <v>0</v>
      </c>
      <c r="G144" s="294">
        <f>G109+G121</f>
        <v>0</v>
      </c>
    </row>
    <row r="145" spans="1:10" ht="8.25" customHeight="1" x14ac:dyDescent="0.15">
      <c r="A145" s="7"/>
      <c r="B145" s="81"/>
      <c r="C145" s="236"/>
      <c r="D145" s="295"/>
      <c r="E145" s="242"/>
      <c r="F145" s="243"/>
      <c r="G145" s="244"/>
    </row>
    <row r="146" spans="1:10" s="74" customFormat="1" ht="14" x14ac:dyDescent="0.15">
      <c r="A146" s="71"/>
      <c r="B146" s="81" t="s">
        <v>143</v>
      </c>
      <c r="C146" s="237">
        <f>C143+C144</f>
        <v>0</v>
      </c>
      <c r="D146" s="296"/>
      <c r="E146" s="237">
        <f>E143+E144</f>
        <v>0</v>
      </c>
      <c r="F146" s="237">
        <f>F143+F144</f>
        <v>0</v>
      </c>
      <c r="G146" s="245">
        <f>G143+G144</f>
        <v>0</v>
      </c>
      <c r="I146" s="310"/>
    </row>
    <row r="147" spans="1:10" ht="7.5" customHeight="1" thickBot="1" x14ac:dyDescent="0.2">
      <c r="A147" s="13"/>
      <c r="B147" s="168"/>
      <c r="C147" s="172"/>
      <c r="D147" s="171"/>
      <c r="E147" s="246"/>
      <c r="F147" s="247"/>
      <c r="G147" s="248"/>
    </row>
    <row r="148" spans="1:10" ht="14" thickTop="1" x14ac:dyDescent="0.15">
      <c r="A148" s="25"/>
      <c r="B148" s="25"/>
      <c r="C148" s="89"/>
      <c r="D148" s="100"/>
      <c r="E148" s="89"/>
      <c r="F148" s="89"/>
      <c r="G148" s="289" t="s">
        <v>289</v>
      </c>
    </row>
    <row r="149" spans="1:10" x14ac:dyDescent="0.15">
      <c r="A149" s="26"/>
      <c r="B149" s="28" t="s">
        <v>274</v>
      </c>
      <c r="C149" s="90"/>
      <c r="D149" s="101"/>
      <c r="E149" s="90"/>
      <c r="F149" s="90"/>
      <c r="G149" s="289" t="s">
        <v>289</v>
      </c>
    </row>
    <row r="150" spans="1:10" x14ac:dyDescent="0.15">
      <c r="A150" s="26"/>
      <c r="B150" s="28" t="s">
        <v>275</v>
      </c>
      <c r="C150" s="90"/>
      <c r="D150" s="101"/>
      <c r="E150" s="90"/>
      <c r="F150" s="90"/>
      <c r="G150" s="289" t="s">
        <v>289</v>
      </c>
    </row>
    <row r="151" spans="1:10" x14ac:dyDescent="0.15">
      <c r="A151" s="26"/>
      <c r="B151" s="28" t="s">
        <v>84</v>
      </c>
      <c r="C151" s="90"/>
      <c r="D151" s="101"/>
      <c r="E151" s="90"/>
      <c r="F151" s="90"/>
      <c r="G151" s="289" t="s">
        <v>289</v>
      </c>
    </row>
    <row r="152" spans="1:10" x14ac:dyDescent="0.15">
      <c r="A152" s="26"/>
      <c r="B152" s="28"/>
      <c r="C152" s="90"/>
      <c r="D152" s="101"/>
      <c r="E152" s="90"/>
      <c r="F152" s="90"/>
      <c r="G152" s="289" t="s">
        <v>289</v>
      </c>
      <c r="J152" s="309"/>
    </row>
    <row r="153" spans="1:10" x14ac:dyDescent="0.15">
      <c r="A153" s="26"/>
      <c r="B153" s="28" t="s">
        <v>145</v>
      </c>
      <c r="C153" s="90"/>
      <c r="D153" s="101"/>
      <c r="E153" s="90"/>
      <c r="F153" s="90"/>
      <c r="G153" s="289" t="s">
        <v>289</v>
      </c>
    </row>
    <row r="154" spans="1:10" x14ac:dyDescent="0.15">
      <c r="A154" s="26"/>
      <c r="B154" s="28" t="s">
        <v>187</v>
      </c>
      <c r="C154" s="90"/>
      <c r="D154" s="101"/>
      <c r="E154" s="90"/>
      <c r="F154" s="90"/>
      <c r="G154" s="289" t="s">
        <v>289</v>
      </c>
    </row>
    <row r="155" spans="1:10" x14ac:dyDescent="0.15">
      <c r="B155" s="26"/>
      <c r="C155" s="90"/>
      <c r="D155" s="101"/>
      <c r="E155" s="90"/>
      <c r="F155" s="90"/>
      <c r="G155" s="289" t="s">
        <v>289</v>
      </c>
    </row>
    <row r="156" spans="1:10" x14ac:dyDescent="0.15">
      <c r="B156" s="26"/>
      <c r="C156" s="90"/>
      <c r="D156" s="101"/>
      <c r="E156" s="90"/>
      <c r="F156" s="90"/>
      <c r="G156" s="289" t="s">
        <v>289</v>
      </c>
    </row>
    <row r="157" spans="1:10" x14ac:dyDescent="0.15">
      <c r="B157" s="26"/>
      <c r="C157" s="90"/>
      <c r="D157" s="101"/>
      <c r="E157" s="90"/>
      <c r="F157" s="90"/>
      <c r="G157" s="289" t="s">
        <v>289</v>
      </c>
    </row>
    <row r="158" spans="1:10" ht="17" thickBot="1" x14ac:dyDescent="0.25">
      <c r="B158" s="258" t="s">
        <v>291</v>
      </c>
      <c r="C158" s="39"/>
      <c r="D158" s="101"/>
      <c r="E158" s="39"/>
      <c r="F158" s="39"/>
      <c r="G158" s="291" t="s">
        <v>289</v>
      </c>
      <c r="H158" s="39"/>
    </row>
    <row r="159" spans="1:10" ht="49" thickTop="1" x14ac:dyDescent="0.15">
      <c r="A159" s="259"/>
      <c r="B159" s="260" t="s">
        <v>1</v>
      </c>
      <c r="C159" s="261" t="s">
        <v>0</v>
      </c>
      <c r="D159" s="262" t="s">
        <v>283</v>
      </c>
      <c r="E159" s="263" t="s">
        <v>284</v>
      </c>
      <c r="F159" s="264" t="s">
        <v>285</v>
      </c>
      <c r="G159" s="280" t="s">
        <v>132</v>
      </c>
      <c r="H159" s="281"/>
    </row>
    <row r="160" spans="1:10" x14ac:dyDescent="0.15">
      <c r="A160" s="42"/>
      <c r="B160" s="1" t="s">
        <v>293</v>
      </c>
      <c r="C160" s="90">
        <f>C38</f>
        <v>0</v>
      </c>
      <c r="D160" s="265"/>
      <c r="E160" s="90">
        <f>E38</f>
        <v>0</v>
      </c>
      <c r="F160" s="90">
        <f>F38</f>
        <v>0</v>
      </c>
      <c r="G160" s="90">
        <f>G38</f>
        <v>0</v>
      </c>
      <c r="H160" s="282"/>
    </row>
    <row r="161" spans="1:8" x14ac:dyDescent="0.15">
      <c r="A161" s="42"/>
      <c r="B161" s="1" t="s">
        <v>286</v>
      </c>
      <c r="C161" s="90">
        <f>C47</f>
        <v>0</v>
      </c>
      <c r="D161" s="265"/>
      <c r="E161" s="90">
        <f>E47</f>
        <v>0</v>
      </c>
      <c r="F161" s="90">
        <f>F47</f>
        <v>0</v>
      </c>
      <c r="G161" s="90">
        <f>G47</f>
        <v>0</v>
      </c>
      <c r="H161" s="282"/>
    </row>
    <row r="162" spans="1:8" x14ac:dyDescent="0.15">
      <c r="A162" s="42"/>
      <c r="B162" s="1" t="s">
        <v>93</v>
      </c>
      <c r="C162" s="90">
        <f>C64</f>
        <v>0</v>
      </c>
      <c r="D162" s="265"/>
      <c r="E162" s="90">
        <f>E64</f>
        <v>0</v>
      </c>
      <c r="F162" s="90">
        <f>F64</f>
        <v>0</v>
      </c>
      <c r="G162" s="90">
        <f>G64</f>
        <v>0</v>
      </c>
      <c r="H162" s="282"/>
    </row>
    <row r="163" spans="1:8" x14ac:dyDescent="0.15">
      <c r="A163" s="42"/>
      <c r="B163" s="1" t="s">
        <v>112</v>
      </c>
      <c r="C163" s="90">
        <f>C71</f>
        <v>0</v>
      </c>
      <c r="D163" s="265"/>
      <c r="E163" s="90">
        <f>E71</f>
        <v>0</v>
      </c>
      <c r="F163" s="90">
        <f>F71</f>
        <v>0</v>
      </c>
      <c r="G163" s="90">
        <f>G71</f>
        <v>0</v>
      </c>
      <c r="H163" s="282"/>
    </row>
    <row r="164" spans="1:8" x14ac:dyDescent="0.15">
      <c r="A164" s="42"/>
      <c r="B164" s="1" t="s">
        <v>14</v>
      </c>
      <c r="C164" s="90">
        <f>C91</f>
        <v>0</v>
      </c>
      <c r="D164" s="265"/>
      <c r="E164" s="90">
        <f>E91</f>
        <v>0</v>
      </c>
      <c r="F164" s="90">
        <f>F91</f>
        <v>0</v>
      </c>
      <c r="G164" s="90">
        <f>G91</f>
        <v>0</v>
      </c>
      <c r="H164" s="282"/>
    </row>
    <row r="165" spans="1:8" x14ac:dyDescent="0.15">
      <c r="A165" s="42"/>
      <c r="B165" s="1" t="s">
        <v>15</v>
      </c>
      <c r="C165" s="90">
        <f>C103</f>
        <v>0</v>
      </c>
      <c r="D165" s="265"/>
      <c r="E165" s="90">
        <f>E103</f>
        <v>0</v>
      </c>
      <c r="F165" s="90">
        <f>F103</f>
        <v>0</v>
      </c>
      <c r="G165" s="90">
        <f>G103</f>
        <v>0</v>
      </c>
      <c r="H165" s="282"/>
    </row>
    <row r="166" spans="1:8" x14ac:dyDescent="0.15">
      <c r="A166" s="42"/>
      <c r="B166" s="1" t="s">
        <v>17</v>
      </c>
      <c r="C166" s="90">
        <f>C131</f>
        <v>0</v>
      </c>
      <c r="D166" s="265"/>
      <c r="E166" s="90">
        <f>E131</f>
        <v>0</v>
      </c>
      <c r="F166" s="90">
        <f>F131</f>
        <v>0</v>
      </c>
      <c r="G166" s="90">
        <f>G131</f>
        <v>0</v>
      </c>
      <c r="H166" s="282"/>
    </row>
    <row r="167" spans="1:8" ht="14" thickBot="1" x14ac:dyDescent="0.2">
      <c r="A167" s="42"/>
      <c r="B167" s="1" t="s">
        <v>18</v>
      </c>
      <c r="C167" s="238">
        <f>C141</f>
        <v>0</v>
      </c>
      <c r="D167" s="286"/>
      <c r="E167" s="249">
        <f>E141</f>
        <v>0</v>
      </c>
      <c r="F167" s="249">
        <f>F141</f>
        <v>0</v>
      </c>
      <c r="G167" s="249">
        <f>G141</f>
        <v>0</v>
      </c>
      <c r="H167" s="282"/>
    </row>
    <row r="168" spans="1:8" ht="15" thickBot="1" x14ac:dyDescent="0.2">
      <c r="A168" s="266"/>
      <c r="B168" s="267" t="s">
        <v>287</v>
      </c>
      <c r="C168" s="268">
        <f>SUM(C160:C167)</f>
        <v>0</v>
      </c>
      <c r="D168" s="287"/>
      <c r="E168" s="268">
        <f>SUM(E160:E167)</f>
        <v>0</v>
      </c>
      <c r="F168" s="268">
        <f>SUM(F160:F167)</f>
        <v>0</v>
      </c>
      <c r="G168" s="268">
        <f>SUM(G160:G167)</f>
        <v>0</v>
      </c>
      <c r="H168" s="283"/>
    </row>
    <row r="169" spans="1:8" ht="14" thickTop="1" x14ac:dyDescent="0.15">
      <c r="A169" s="25"/>
      <c r="B169" s="269"/>
      <c r="C169" s="270"/>
      <c r="D169" s="271"/>
      <c r="E169" s="270"/>
      <c r="F169" s="270"/>
      <c r="G169" s="272" t="s">
        <v>289</v>
      </c>
      <c r="H169" s="284"/>
    </row>
    <row r="170" spans="1:8" x14ac:dyDescent="0.15">
      <c r="A170" s="26"/>
      <c r="B170" s="26"/>
      <c r="C170" s="39"/>
      <c r="D170" s="101"/>
      <c r="E170" s="39"/>
      <c r="F170" s="39"/>
      <c r="G170" s="273" t="s">
        <v>289</v>
      </c>
      <c r="H170" s="282"/>
    </row>
    <row r="171" spans="1:8" ht="17" thickBot="1" x14ac:dyDescent="0.25">
      <c r="A171" s="274"/>
      <c r="B171" s="275" t="s">
        <v>292</v>
      </c>
      <c r="C171" s="276"/>
      <c r="D171" s="277"/>
      <c r="E171" s="276"/>
      <c r="F171" s="276"/>
      <c r="G171" s="278" t="s">
        <v>289</v>
      </c>
      <c r="H171" s="282"/>
    </row>
    <row r="172" spans="1:8" ht="49" thickTop="1" x14ac:dyDescent="0.15">
      <c r="A172" s="259"/>
      <c r="B172" s="260" t="s">
        <v>1</v>
      </c>
      <c r="C172" s="261" t="s">
        <v>0</v>
      </c>
      <c r="D172" s="262" t="s">
        <v>283</v>
      </c>
      <c r="E172" s="263" t="s">
        <v>284</v>
      </c>
      <c r="F172" s="264" t="s">
        <v>285</v>
      </c>
      <c r="G172" s="280" t="s">
        <v>132</v>
      </c>
      <c r="H172" s="285"/>
    </row>
    <row r="173" spans="1:8" x14ac:dyDescent="0.15">
      <c r="A173" s="42"/>
      <c r="B173" s="1" t="s">
        <v>41</v>
      </c>
      <c r="C173" s="238">
        <f>C109</f>
        <v>0</v>
      </c>
      <c r="D173" s="279"/>
      <c r="E173" s="249">
        <f>E109</f>
        <v>0</v>
      </c>
      <c r="F173" s="249">
        <f>F109</f>
        <v>0</v>
      </c>
      <c r="G173" s="249">
        <f>G109</f>
        <v>0</v>
      </c>
      <c r="H173" s="282"/>
    </row>
    <row r="174" spans="1:8" ht="14" thickBot="1" x14ac:dyDescent="0.2">
      <c r="A174" s="42"/>
      <c r="B174" s="1" t="s">
        <v>16</v>
      </c>
      <c r="C174" s="238">
        <f>C121</f>
        <v>0</v>
      </c>
      <c r="D174" s="279"/>
      <c r="E174" s="249">
        <f>E121</f>
        <v>0</v>
      </c>
      <c r="F174" s="249">
        <f>F121</f>
        <v>0</v>
      </c>
      <c r="G174" s="249">
        <f>G121</f>
        <v>0</v>
      </c>
      <c r="H174" s="282"/>
    </row>
    <row r="175" spans="1:8" ht="15" thickBot="1" x14ac:dyDescent="0.2">
      <c r="A175" s="266"/>
      <c r="B175" s="267" t="s">
        <v>288</v>
      </c>
      <c r="C175" s="268">
        <f>SUM(C173:C174)</f>
        <v>0</v>
      </c>
      <c r="D175" s="287"/>
      <c r="E175" s="268">
        <f>SUM(E173:E174)</f>
        <v>0</v>
      </c>
      <c r="F175" s="268">
        <f>SUM(F173:F174)</f>
        <v>0</v>
      </c>
      <c r="G175" s="268">
        <f>SUM(G173:G174)</f>
        <v>0</v>
      </c>
      <c r="H175" s="283"/>
    </row>
    <row r="176" spans="1:8" ht="14" thickTop="1" x14ac:dyDescent="0.15">
      <c r="H176" s="203"/>
    </row>
  </sheetData>
  <autoFilter ref="A4:H144">
    <filterColumn colId="0" hiddenButton="1"/>
    <filterColumn colId="1" hiddenButton="1"/>
    <filterColumn colId="2" hiddenButton="1"/>
    <filterColumn colId="3" hiddenButton="1"/>
    <filterColumn colId="4" hiddenButton="1"/>
    <filterColumn colId="5" hiddenButton="1"/>
    <filterColumn colId="6" hiddenButton="1">
      <customFilters>
        <customFilter operator="greaterThan" val="0"/>
        <customFilter operator="lessThan" val="0"/>
      </customFilters>
    </filterColumn>
    <filterColumn colId="7" hiddenButton="1"/>
  </autoFilter>
  <mergeCells count="1">
    <mergeCell ref="I4:K4"/>
  </mergeCells>
  <phoneticPr fontId="3" type="noConversion"/>
  <pageMargins left="0.51" right="0.38" top="1" bottom="0.99"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sheetPr>
  <dimension ref="A1:M77"/>
  <sheetViews>
    <sheetView zoomScale="125" zoomScaleNormal="125" zoomScalePageLayoutView="125" workbookViewId="0">
      <selection activeCell="L8" sqref="L8"/>
    </sheetView>
  </sheetViews>
  <sheetFormatPr baseColWidth="10" defaultColWidth="8.83203125" defaultRowHeight="13" x14ac:dyDescent="0.15"/>
  <cols>
    <col min="1" max="1" width="2.83203125" customWidth="1"/>
    <col min="2" max="2" width="24.5" customWidth="1"/>
    <col min="3" max="4" width="11.5" customWidth="1"/>
    <col min="5" max="5" width="11" customWidth="1"/>
    <col min="6" max="6" width="11.33203125" customWidth="1"/>
    <col min="7" max="9" width="11.5" customWidth="1"/>
    <col min="12" max="12" width="11.5" customWidth="1"/>
  </cols>
  <sheetData>
    <row r="1" spans="1:7" ht="18" x14ac:dyDescent="0.2">
      <c r="A1" s="306" t="str">
        <f>Intro!A1</f>
        <v>VOI Project Cost Workbook</v>
      </c>
      <c r="B1" s="26"/>
    </row>
    <row r="2" spans="1:7" ht="21.75" customHeight="1" x14ac:dyDescent="0.2">
      <c r="B2" s="258" t="s">
        <v>309</v>
      </c>
      <c r="D2" s="195" t="str">
        <f>IF(Instructions!C8=0, " ",Instructions!C8)</f>
        <v xml:space="preserve"> </v>
      </c>
    </row>
    <row r="3" spans="1:7" ht="13" customHeight="1" x14ac:dyDescent="0.2">
      <c r="B3" s="258"/>
      <c r="D3" s="195"/>
    </row>
    <row r="4" spans="1:7" ht="21.75" customHeight="1" x14ac:dyDescent="0.2">
      <c r="A4" s="306"/>
      <c r="B4" s="311" t="s">
        <v>220</v>
      </c>
      <c r="D4" s="195"/>
    </row>
    <row r="5" spans="1:7" ht="20.25" customHeight="1" x14ac:dyDescent="0.2">
      <c r="D5" s="195" t="str">
        <f>IF(Instructions!C7=0, " ",Instructions!C7)</f>
        <v xml:space="preserve"> </v>
      </c>
    </row>
    <row r="6" spans="1:7" ht="14.25" customHeight="1" x14ac:dyDescent="0.2">
      <c r="B6" t="s">
        <v>195</v>
      </c>
      <c r="D6" s="195"/>
    </row>
    <row r="7" spans="1:7" ht="14.25" customHeight="1" x14ac:dyDescent="0.15">
      <c r="B7" t="s">
        <v>196</v>
      </c>
      <c r="C7" s="222">
        <v>5</v>
      </c>
      <c r="D7" s="210" t="s">
        <v>249</v>
      </c>
    </row>
    <row r="8" spans="1:7" ht="15" customHeight="1" x14ac:dyDescent="0.15"/>
    <row r="9" spans="1:7" ht="16.5" customHeight="1" x14ac:dyDescent="0.15">
      <c r="A9" s="189" t="s">
        <v>192</v>
      </c>
    </row>
    <row r="10" spans="1:7" x14ac:dyDescent="0.15">
      <c r="B10" t="s">
        <v>193</v>
      </c>
      <c r="C10" s="196" t="s">
        <v>197</v>
      </c>
    </row>
    <row r="11" spans="1:7" x14ac:dyDescent="0.15">
      <c r="B11" t="s">
        <v>206</v>
      </c>
      <c r="C11" s="223">
        <f>'TCO-All_Data'!C143</f>
        <v>0</v>
      </c>
    </row>
    <row r="13" spans="1:7" x14ac:dyDescent="0.15">
      <c r="B13" s="211" t="s">
        <v>194</v>
      </c>
      <c r="C13" s="220" t="s">
        <v>197</v>
      </c>
      <c r="D13" s="211"/>
      <c r="E13" s="212" t="s">
        <v>250</v>
      </c>
      <c r="F13" s="212"/>
      <c r="G13" s="213"/>
    </row>
    <row r="14" spans="1:7" x14ac:dyDescent="0.15">
      <c r="B14" s="211" t="s">
        <v>207</v>
      </c>
      <c r="C14" s="214">
        <f>'TCO-All_Data'!C144</f>
        <v>0</v>
      </c>
      <c r="D14" s="215" t="s">
        <v>227</v>
      </c>
      <c r="E14" s="216" t="s">
        <v>254</v>
      </c>
      <c r="F14" s="216"/>
      <c r="G14" s="217"/>
    </row>
    <row r="15" spans="1:7" x14ac:dyDescent="0.15">
      <c r="B15" s="211"/>
      <c r="C15" s="191">
        <f>'TCO-All_Data'!C144</f>
        <v>0</v>
      </c>
      <c r="D15" s="211"/>
      <c r="E15" s="218" t="s">
        <v>253</v>
      </c>
      <c r="F15" s="218"/>
      <c r="G15" s="219"/>
    </row>
    <row r="16" spans="1:7" ht="12.75" customHeight="1" x14ac:dyDescent="0.15"/>
    <row r="17" spans="1:13" x14ac:dyDescent="0.15">
      <c r="B17" t="s">
        <v>203</v>
      </c>
      <c r="C17" s="196" t="s">
        <v>197</v>
      </c>
      <c r="D17" s="196" t="s">
        <v>198</v>
      </c>
      <c r="E17" s="196" t="s">
        <v>199</v>
      </c>
      <c r="F17" s="196" t="s">
        <v>200</v>
      </c>
      <c r="G17" s="196" t="s">
        <v>201</v>
      </c>
      <c r="H17" s="196" t="s">
        <v>202</v>
      </c>
      <c r="I17" s="196" t="s">
        <v>226</v>
      </c>
    </row>
    <row r="18" spans="1:13" x14ac:dyDescent="0.15">
      <c r="B18" t="s">
        <v>205</v>
      </c>
      <c r="C18" s="192">
        <v>0</v>
      </c>
      <c r="D18" s="192">
        <f>Cost_Summary!C294</f>
        <v>0</v>
      </c>
      <c r="E18" s="192">
        <f>IF(C7&gt;=2,Cost_Summary!C294,0)</f>
        <v>0</v>
      </c>
      <c r="F18" s="192">
        <f>IF(C7&gt;=3,Cost_Summary!C294,0)</f>
        <v>0</v>
      </c>
      <c r="G18" s="192">
        <f>IF(C7&gt;=4,Cost_Summary!C294,0)</f>
        <v>0</v>
      </c>
      <c r="H18" s="192">
        <f>IF(C7&gt;=5,Cost_Summary!C294,0)</f>
        <v>0</v>
      </c>
      <c r="I18" s="192">
        <f>IF(C7&gt;=6,Cost_Summary!C294,0)</f>
        <v>0</v>
      </c>
    </row>
    <row r="19" spans="1:13" x14ac:dyDescent="0.15">
      <c r="B19" t="s">
        <v>208</v>
      </c>
      <c r="C19" s="223">
        <v>0</v>
      </c>
      <c r="D19" s="223">
        <f>Cost_Summary!C294</f>
        <v>0</v>
      </c>
      <c r="E19" s="223">
        <f>IF(C7&gt;=2,Cost_Summary!C294,0)</f>
        <v>0</v>
      </c>
      <c r="F19" s="223">
        <f>IF(C7&gt;=3,Cost_Summary!C294,0)</f>
        <v>0</v>
      </c>
      <c r="G19" s="223">
        <f>IF(C7&gt;=4,Cost_Summary!C294,0)</f>
        <v>0</v>
      </c>
      <c r="H19" s="223">
        <f>IF(C7&gt;=5,Cost_Summary!C294,0)</f>
        <v>0</v>
      </c>
      <c r="I19" s="223">
        <f>IF(C7&gt;=6,Cost_Summary!C294,0)</f>
        <v>0</v>
      </c>
    </row>
    <row r="21" spans="1:13" x14ac:dyDescent="0.15">
      <c r="B21" s="211" t="s">
        <v>204</v>
      </c>
      <c r="C21" s="220" t="s">
        <v>197</v>
      </c>
      <c r="D21" s="220" t="s">
        <v>198</v>
      </c>
      <c r="E21" s="220" t="s">
        <v>199</v>
      </c>
      <c r="F21" s="220" t="s">
        <v>200</v>
      </c>
      <c r="G21" s="220" t="s">
        <v>201</v>
      </c>
      <c r="H21" s="220" t="s">
        <v>202</v>
      </c>
      <c r="I21" s="220" t="s">
        <v>226</v>
      </c>
      <c r="J21" s="211"/>
      <c r="K21" s="251" t="s">
        <v>251</v>
      </c>
      <c r="L21" s="212"/>
      <c r="M21" s="213"/>
    </row>
    <row r="22" spans="1:13" x14ac:dyDescent="0.15">
      <c r="B22" s="211" t="s">
        <v>205</v>
      </c>
      <c r="C22" s="214">
        <v>0</v>
      </c>
      <c r="D22" s="214">
        <f>Cost_Summary!C295</f>
        <v>0</v>
      </c>
      <c r="E22" s="214">
        <f>Cost_Summary!C295</f>
        <v>0</v>
      </c>
      <c r="F22" s="214">
        <f>Cost_Summary!C295</f>
        <v>0</v>
      </c>
      <c r="G22" s="214">
        <f>Cost_Summary!C295</f>
        <v>0</v>
      </c>
      <c r="H22" s="214">
        <f>Cost_Summary!C295</f>
        <v>0</v>
      </c>
      <c r="I22" s="214">
        <v>0</v>
      </c>
      <c r="J22" s="215" t="s">
        <v>227</v>
      </c>
      <c r="K22" s="252" t="s">
        <v>252</v>
      </c>
      <c r="L22" s="216"/>
      <c r="M22" s="217"/>
    </row>
    <row r="23" spans="1:13" x14ac:dyDescent="0.15">
      <c r="B23" s="211" t="s">
        <v>208</v>
      </c>
      <c r="C23" s="223">
        <v>0</v>
      </c>
      <c r="D23" s="223">
        <f>Cost_Summary!C295</f>
        <v>0</v>
      </c>
      <c r="E23" s="223">
        <f>Cost_Summary!C295</f>
        <v>0</v>
      </c>
      <c r="F23" s="223">
        <f>Cost_Summary!C295</f>
        <v>0</v>
      </c>
      <c r="G23" s="223">
        <f>Cost_Summary!C295</f>
        <v>0</v>
      </c>
      <c r="H23" s="223">
        <f>Cost_Summary!C295</f>
        <v>0</v>
      </c>
      <c r="I23" s="223">
        <v>0</v>
      </c>
      <c r="J23" s="211"/>
      <c r="K23" s="252" t="s">
        <v>281</v>
      </c>
      <c r="L23" s="216"/>
      <c r="M23" s="217"/>
    </row>
    <row r="24" spans="1:13" x14ac:dyDescent="0.15">
      <c r="K24" s="253" t="s">
        <v>282</v>
      </c>
      <c r="L24" s="218"/>
      <c r="M24" s="219"/>
    </row>
    <row r="25" spans="1:13" ht="28" x14ac:dyDescent="0.15">
      <c r="B25" s="197" t="s">
        <v>229</v>
      </c>
      <c r="C25" s="198">
        <f>C11+C19</f>
        <v>0</v>
      </c>
      <c r="D25" s="198">
        <f t="shared" ref="D25:I25" si="0">C25+D19</f>
        <v>0</v>
      </c>
      <c r="E25" s="198">
        <f t="shared" si="0"/>
        <v>0</v>
      </c>
      <c r="F25" s="198">
        <f t="shared" si="0"/>
        <v>0</v>
      </c>
      <c r="G25" s="198">
        <f t="shared" si="0"/>
        <v>0</v>
      </c>
      <c r="H25" s="198">
        <f t="shared" si="0"/>
        <v>0</v>
      </c>
      <c r="I25" s="198">
        <f t="shared" si="0"/>
        <v>0</v>
      </c>
    </row>
    <row r="26" spans="1:13" ht="14" thickBot="1" x14ac:dyDescent="0.2">
      <c r="A26" s="207"/>
      <c r="B26" s="207"/>
      <c r="C26" s="207"/>
      <c r="D26" s="207"/>
      <c r="E26" s="207"/>
      <c r="F26" s="207"/>
      <c r="G26" s="207"/>
      <c r="H26" s="207"/>
      <c r="I26" s="207"/>
      <c r="J26" s="207"/>
      <c r="K26" s="207"/>
      <c r="L26" s="207"/>
      <c r="M26" s="207"/>
    </row>
    <row r="28" spans="1:13" ht="18" customHeight="1" x14ac:dyDescent="0.15">
      <c r="A28" s="189" t="s">
        <v>278</v>
      </c>
    </row>
    <row r="29" spans="1:13" ht="15.75" customHeight="1" x14ac:dyDescent="0.15">
      <c r="A29" s="189"/>
      <c r="B29" s="196" t="s">
        <v>237</v>
      </c>
      <c r="C29" s="224">
        <v>12</v>
      </c>
      <c r="D29" t="s">
        <v>244</v>
      </c>
    </row>
    <row r="30" spans="1:13" ht="12.75" customHeight="1" x14ac:dyDescent="0.15">
      <c r="A30" s="189"/>
      <c r="B30" s="255" t="s">
        <v>279</v>
      </c>
    </row>
    <row r="31" spans="1:13" x14ac:dyDescent="0.15">
      <c r="B31" t="s">
        <v>233</v>
      </c>
      <c r="C31" t="s">
        <v>211</v>
      </c>
      <c r="E31" t="s">
        <v>212</v>
      </c>
      <c r="G31" t="s">
        <v>210</v>
      </c>
      <c r="I31" t="s">
        <v>221</v>
      </c>
      <c r="L31" s="254" t="s">
        <v>219</v>
      </c>
    </row>
    <row r="32" spans="1:13" ht="14" x14ac:dyDescent="0.15">
      <c r="C32" s="224"/>
      <c r="E32" s="224">
        <v>160</v>
      </c>
      <c r="G32" s="224"/>
      <c r="I32" s="223"/>
      <c r="L32" s="225">
        <f>(C32/E32)*G32*I32</f>
        <v>0</v>
      </c>
    </row>
    <row r="34" spans="2:12" x14ac:dyDescent="0.15">
      <c r="B34" t="s">
        <v>234</v>
      </c>
      <c r="C34" t="s">
        <v>211</v>
      </c>
      <c r="E34" t="s">
        <v>212</v>
      </c>
      <c r="G34" t="s">
        <v>216</v>
      </c>
      <c r="I34" t="s">
        <v>221</v>
      </c>
      <c r="L34" s="254" t="s">
        <v>219</v>
      </c>
    </row>
    <row r="35" spans="2:12" ht="14" x14ac:dyDescent="0.15">
      <c r="C35" s="224"/>
      <c r="E35" s="224">
        <v>160</v>
      </c>
      <c r="G35" s="224"/>
      <c r="I35" s="223"/>
      <c r="L35" s="225">
        <f>(C35/E35)*G35*I35</f>
        <v>0</v>
      </c>
    </row>
    <row r="37" spans="2:12" x14ac:dyDescent="0.15">
      <c r="B37" t="s">
        <v>235</v>
      </c>
      <c r="C37" t="s">
        <v>211</v>
      </c>
      <c r="E37" t="s">
        <v>212</v>
      </c>
      <c r="G37" t="s">
        <v>217</v>
      </c>
      <c r="I37" t="s">
        <v>221</v>
      </c>
      <c r="L37" s="254" t="s">
        <v>219</v>
      </c>
    </row>
    <row r="38" spans="2:12" ht="14" x14ac:dyDescent="0.15">
      <c r="C38" s="224"/>
      <c r="E38" s="224">
        <v>110</v>
      </c>
      <c r="G38" s="224"/>
      <c r="I38" s="223"/>
      <c r="L38" s="225">
        <f>(C38/E38)*G38*I38</f>
        <v>0</v>
      </c>
    </row>
    <row r="39" spans="2:12" x14ac:dyDescent="0.15">
      <c r="E39" s="226"/>
    </row>
    <row r="40" spans="2:12" x14ac:dyDescent="0.15">
      <c r="B40" t="s">
        <v>236</v>
      </c>
      <c r="C40" t="s">
        <v>211</v>
      </c>
      <c r="E40" t="s">
        <v>215</v>
      </c>
      <c r="G40" t="s">
        <v>218</v>
      </c>
      <c r="I40" t="s">
        <v>222</v>
      </c>
      <c r="L40" s="254" t="s">
        <v>219</v>
      </c>
    </row>
    <row r="41" spans="2:12" ht="14" x14ac:dyDescent="0.15">
      <c r="C41" s="224"/>
      <c r="E41" s="224">
        <v>110</v>
      </c>
      <c r="G41" s="224"/>
      <c r="I41" s="223"/>
      <c r="L41" s="225">
        <f>(C41/E41)*G41*I41</f>
        <v>0</v>
      </c>
    </row>
    <row r="42" spans="2:12" ht="14" x14ac:dyDescent="0.15">
      <c r="C42" s="203"/>
      <c r="D42" s="203"/>
      <c r="E42" s="203"/>
      <c r="F42" s="203"/>
      <c r="G42" s="203"/>
      <c r="H42" s="203"/>
      <c r="I42" s="204"/>
      <c r="J42" s="203"/>
      <c r="K42" s="203"/>
      <c r="L42" s="205"/>
    </row>
    <row r="43" spans="2:12" ht="23.25" customHeight="1" x14ac:dyDescent="0.15">
      <c r="B43" s="256" t="s">
        <v>280</v>
      </c>
    </row>
    <row r="44" spans="2:12" x14ac:dyDescent="0.15">
      <c r="B44" t="s">
        <v>223</v>
      </c>
      <c r="D44" s="227"/>
    </row>
    <row r="46" spans="2:12" x14ac:dyDescent="0.15">
      <c r="B46" t="s">
        <v>224</v>
      </c>
      <c r="D46" s="227"/>
    </row>
    <row r="48" spans="2:12" x14ac:dyDescent="0.15">
      <c r="B48" t="s">
        <v>225</v>
      </c>
      <c r="D48" s="227"/>
    </row>
    <row r="49" spans="2:13" x14ac:dyDescent="0.15">
      <c r="D49" s="199"/>
    </row>
    <row r="50" spans="2:13" x14ac:dyDescent="0.15">
      <c r="B50" s="224" t="s">
        <v>230</v>
      </c>
      <c r="D50" s="227"/>
    </row>
    <row r="52" spans="2:13" ht="15" customHeight="1" x14ac:dyDescent="0.15">
      <c r="B52" s="189" t="s">
        <v>238</v>
      </c>
      <c r="D52" s="228">
        <f>L32+L35+L38+L41+D44+D46+D48+D50</f>
        <v>0</v>
      </c>
    </row>
    <row r="53" spans="2:13" ht="14" x14ac:dyDescent="0.15">
      <c r="B53" s="189"/>
      <c r="D53" s="201"/>
    </row>
    <row r="54" spans="2:13" ht="14" x14ac:dyDescent="0.15">
      <c r="B54" s="189"/>
      <c r="C54" s="196" t="s">
        <v>197</v>
      </c>
      <c r="D54" s="231" t="s">
        <v>198</v>
      </c>
      <c r="E54" s="232" t="s">
        <v>199</v>
      </c>
      <c r="F54" s="232" t="s">
        <v>200</v>
      </c>
      <c r="G54" s="232" t="s">
        <v>201</v>
      </c>
      <c r="H54" s="232" t="s">
        <v>202</v>
      </c>
      <c r="I54" s="232" t="s">
        <v>226</v>
      </c>
      <c r="J54" s="202"/>
      <c r="K54" s="202"/>
      <c r="L54" s="202"/>
      <c r="M54" s="202"/>
    </row>
    <row r="55" spans="2:13" x14ac:dyDescent="0.15">
      <c r="B55" s="202" t="s">
        <v>209</v>
      </c>
      <c r="C55" s="223">
        <f>IF($C$29&lt;12,((12-$C$29)/12)*L32,0)</f>
        <v>0</v>
      </c>
      <c r="D55" s="223">
        <f>IF($C$7&gt;=1,IF($C$29&lt;=12,L32,IF($C$29&gt;=24,0,(24-$C$29)*L32/12)),0)</f>
        <v>0</v>
      </c>
      <c r="E55" s="223">
        <f>IF($C$7&gt;=2,IF($C$29&lt;=24,L32,IF($C$29&gt;=36,0,(36-$C$29)*L32/12)),0)</f>
        <v>0</v>
      </c>
      <c r="F55" s="223">
        <f>IF($C$7&gt;=3,L32,0)</f>
        <v>0</v>
      </c>
      <c r="G55" s="223">
        <f>IF($C$7&gt;=4,L32,0)</f>
        <v>0</v>
      </c>
      <c r="H55" s="223">
        <f>IF($C$7&gt;=5,L32,0)</f>
        <v>0</v>
      </c>
      <c r="I55" s="223">
        <f>IF($C$7&gt;=6,L32,0)</f>
        <v>0</v>
      </c>
      <c r="J55" s="202"/>
      <c r="K55" s="202"/>
      <c r="L55" s="202"/>
      <c r="M55" s="202"/>
    </row>
    <row r="56" spans="2:13" x14ac:dyDescent="0.15">
      <c r="B56" s="202" t="s">
        <v>213</v>
      </c>
      <c r="C56" s="223">
        <f>IF($C$29&lt;12,((12-$C$29)/12)*L35,0)</f>
        <v>0</v>
      </c>
      <c r="D56" s="223">
        <f>IF($C$7&gt;=1,IF($C$29&lt;=12,L35,IF($C$29&gt;=24,0,(24-$C$29)*L35/12)),0)</f>
        <v>0</v>
      </c>
      <c r="E56" s="223">
        <f>IF($C$7&gt;=2,IF($C$29&lt;=24,L35,IF($C$29&gt;=36,0,(36-$C$29)*L35/12)),0)</f>
        <v>0</v>
      </c>
      <c r="F56" s="223">
        <f>IF($C$7&gt;=3,L35,0)</f>
        <v>0</v>
      </c>
      <c r="G56" s="223">
        <f>IF($C$7&gt;=4,L35,0)</f>
        <v>0</v>
      </c>
      <c r="H56" s="223">
        <f>IF($C$7&gt;=5,L35,0)</f>
        <v>0</v>
      </c>
      <c r="I56" s="223">
        <f>IF($C$7&gt;=6,L35,0)</f>
        <v>0</v>
      </c>
      <c r="J56" s="202"/>
      <c r="K56" s="202"/>
      <c r="L56" s="202"/>
      <c r="M56" s="202"/>
    </row>
    <row r="57" spans="2:13" x14ac:dyDescent="0.15">
      <c r="B57" s="202" t="s">
        <v>239</v>
      </c>
      <c r="C57" s="223">
        <f>IF($C$29&lt;12,((12-$C$29)/12)*L38,0)</f>
        <v>0</v>
      </c>
      <c r="D57" s="223">
        <f>IF($C$7&gt;=1,IF($C$29&lt;=12,L38,IF($C$29&gt;=24,0,(24-$C$29)*L38/12)),0)</f>
        <v>0</v>
      </c>
      <c r="E57" s="223">
        <f>IF($C$7&gt;=2,IF($C$29&lt;=24,L38,IF($C$29&gt;=36,0,(36-$C$29)*L38/12)),0)</f>
        <v>0</v>
      </c>
      <c r="F57" s="223">
        <f>IF($C$7&gt;=3,L38,0)</f>
        <v>0</v>
      </c>
      <c r="G57" s="223">
        <f>IF($C$7&gt;=4,L38,0)</f>
        <v>0</v>
      </c>
      <c r="H57" s="223">
        <f>IF($C$7&gt;=5,L38,0)</f>
        <v>0</v>
      </c>
      <c r="I57" s="223">
        <f>IF($C$7&gt;=6,L38,0)</f>
        <v>0</v>
      </c>
      <c r="J57" s="202"/>
      <c r="K57" s="202"/>
      <c r="L57" s="202"/>
      <c r="M57" s="202"/>
    </row>
    <row r="58" spans="2:13" x14ac:dyDescent="0.15">
      <c r="B58" s="202" t="s">
        <v>214</v>
      </c>
      <c r="C58" s="223">
        <f>IF($C$29&lt;12,((12-$C$29)/12)*L41,0)</f>
        <v>0</v>
      </c>
      <c r="D58" s="223">
        <f>IF($C$7&gt;=1,IF($C$29&lt;=12,L41,IF($C$29&gt;=24,0,(24-$C$29)*L41/12)),0)</f>
        <v>0</v>
      </c>
      <c r="E58" s="223">
        <f>IF($C$7&gt;=2,IF($C$29&lt;=24,L41,IF($C$29&gt;=36,0,(36-$C$29)*L41/12)),0)</f>
        <v>0</v>
      </c>
      <c r="F58" s="223">
        <f>IF($C$7&gt;=3,L41,0)</f>
        <v>0</v>
      </c>
      <c r="G58" s="223">
        <f>IF($C$7&gt;=4,L41,0)</f>
        <v>0</v>
      </c>
      <c r="H58" s="223">
        <f>IF($C$7&gt;=5,L401)</f>
        <v>0</v>
      </c>
      <c r="I58" s="223">
        <f>IF($C$7&gt;=6,L41,0)</f>
        <v>0</v>
      </c>
      <c r="J58" s="202"/>
      <c r="K58" s="202"/>
      <c r="L58" s="202"/>
      <c r="M58" s="202"/>
    </row>
    <row r="59" spans="2:13" x14ac:dyDescent="0.15">
      <c r="B59" s="202" t="s">
        <v>240</v>
      </c>
      <c r="C59" s="223">
        <f>IF($C$29&lt;12,((12-$C$29)/12)*D44,0)</f>
        <v>0</v>
      </c>
      <c r="D59" s="223">
        <f>IF($C$7&gt;=1,IF($C$29&lt;=12,D44,IF($C$29&gt;=24,0,(24-$C$29)*D44/12)),0)</f>
        <v>0</v>
      </c>
      <c r="E59" s="223">
        <f>IF($C$7&gt;=2,IF($C$29&lt;=24,D44,IF($C$29&gt;=36,0,(36-$C$29)*D44/12)),0)</f>
        <v>0</v>
      </c>
      <c r="F59" s="223">
        <f>IF($C$7&gt;=3,D44,0)</f>
        <v>0</v>
      </c>
      <c r="G59" s="223">
        <f>IF($C$7&gt;=4,D44,0)</f>
        <v>0</v>
      </c>
      <c r="H59" s="223">
        <f>IF($C$7&gt;=5,D44,0)</f>
        <v>0</v>
      </c>
      <c r="I59" s="223">
        <f>IF($C$7&gt;=6,D44,0)</f>
        <v>0</v>
      </c>
      <c r="J59" s="202"/>
      <c r="K59" s="202"/>
      <c r="L59" s="202"/>
      <c r="M59" s="202"/>
    </row>
    <row r="60" spans="2:13" x14ac:dyDescent="0.15">
      <c r="B60" s="202" t="s">
        <v>241</v>
      </c>
      <c r="C60" s="223">
        <f>IF($C$29&lt;12,((12-$C$29)/12)*D46,0)</f>
        <v>0</v>
      </c>
      <c r="D60" s="223">
        <f>IF($C$7&gt;=1,IF($C$29&lt;=12,D46,IF($C$29&gt;=24,0,(24-$C$29)*D46/12)),0)</f>
        <v>0</v>
      </c>
      <c r="E60" s="223">
        <f>IF($C$7&gt;=2,IF($C$29&lt;=24,D46,IF($C$29&gt;=36,0,(36-$C$29)*D46/12)),0)</f>
        <v>0</v>
      </c>
      <c r="F60" s="223">
        <f>IF($C$7&gt;=3,D46,0)</f>
        <v>0</v>
      </c>
      <c r="G60" s="223">
        <f>IF($C$7&gt;=4,D46,0)</f>
        <v>0</v>
      </c>
      <c r="H60" s="223">
        <f>IF($C$7&gt;=5,D46,0)</f>
        <v>0</v>
      </c>
      <c r="I60" s="223">
        <f>IF($C$7&gt;=6,D46,0)</f>
        <v>0</v>
      </c>
      <c r="J60" s="202"/>
      <c r="K60" s="202"/>
      <c r="L60" s="202"/>
      <c r="M60" s="202"/>
    </row>
    <row r="61" spans="2:13" x14ac:dyDescent="0.15">
      <c r="B61" s="202" t="s">
        <v>242</v>
      </c>
      <c r="C61" s="223">
        <f>IF($C$29&lt;12,((12-$C$29)/12)*D48,0)</f>
        <v>0</v>
      </c>
      <c r="D61" s="223">
        <f>IF($C$7&gt;=1,IF($C$29&lt;=12,D48,IF($C$29&gt;=24,0,(24-$C$29)*D48/12)),0)</f>
        <v>0</v>
      </c>
      <c r="E61" s="223">
        <f>IF($C$7&gt;=2,IF($C$29&lt;=24,D48,IF($C$29&gt;=36,0,(36-$C$29)*D48/12)),0)</f>
        <v>0</v>
      </c>
      <c r="F61" s="223">
        <f>IF($C$7&gt;=3,D48,0)</f>
        <v>0</v>
      </c>
      <c r="G61" s="223">
        <f>IF($C$7&gt;=4,D48,0)</f>
        <v>0</v>
      </c>
      <c r="H61" s="223">
        <f>IF($C$7&gt;=5,D48,0)</f>
        <v>0</v>
      </c>
      <c r="I61" s="223">
        <f>IF($C$7&gt;=6,D48,0)</f>
        <v>0</v>
      </c>
      <c r="J61" s="202"/>
      <c r="K61" s="202"/>
      <c r="L61" s="202"/>
      <c r="M61" s="202"/>
    </row>
    <row r="62" spans="2:13" ht="12.75" customHeight="1" x14ac:dyDescent="0.15">
      <c r="B62" s="230" t="s">
        <v>230</v>
      </c>
      <c r="C62" s="229">
        <f>IF($C$29&lt;12,((12-$C$29)/12)*D50,0)</f>
        <v>0</v>
      </c>
      <c r="D62" s="229">
        <f>IF($C$7&gt;=1,IF($C$29&lt;=12,D50,IF($C$29&gt;=24,0,(24-$C$29)*D50/12)),0)</f>
        <v>0</v>
      </c>
      <c r="E62" s="229">
        <f>IF($C$7&gt;=2,IF($C$29&lt;=24,D50,IF($C$29&gt;=36,0,(36-$C$29)*D50/12)),0)</f>
        <v>0</v>
      </c>
      <c r="F62" s="229">
        <f>IF($C$7&gt;=3,D50,0)</f>
        <v>0</v>
      </c>
      <c r="G62" s="229">
        <f>IF($C$7&gt;=4,D50,0)</f>
        <v>0</v>
      </c>
      <c r="H62" s="229">
        <f>IF($C$7&gt;=5,D50,0)</f>
        <v>0</v>
      </c>
      <c r="I62" s="229">
        <f>IF($C$7&gt;=6,D50,0)</f>
        <v>0</v>
      </c>
      <c r="J62" s="202"/>
      <c r="K62" s="202"/>
      <c r="L62" s="202"/>
      <c r="M62" s="202"/>
    </row>
    <row r="63" spans="2:13" ht="15.75" customHeight="1" x14ac:dyDescent="0.15">
      <c r="B63" s="189" t="s">
        <v>238</v>
      </c>
      <c r="C63" s="228">
        <f t="shared" ref="C63:I63" si="1">SUM(C55:C62)</f>
        <v>0</v>
      </c>
      <c r="D63" s="228">
        <f t="shared" si="1"/>
        <v>0</v>
      </c>
      <c r="E63" s="228">
        <f t="shared" si="1"/>
        <v>0</v>
      </c>
      <c r="F63" s="228">
        <f t="shared" si="1"/>
        <v>0</v>
      </c>
      <c r="G63" s="228">
        <f t="shared" si="1"/>
        <v>0</v>
      </c>
      <c r="H63" s="228">
        <f t="shared" si="1"/>
        <v>0</v>
      </c>
      <c r="I63" s="228">
        <f t="shared" si="1"/>
        <v>0</v>
      </c>
      <c r="J63" s="202"/>
      <c r="K63" s="202"/>
      <c r="L63" s="202"/>
      <c r="M63" s="202"/>
    </row>
    <row r="64" spans="2:13" ht="12.75" customHeight="1" x14ac:dyDescent="0.15">
      <c r="B64" s="202"/>
      <c r="C64" s="192"/>
      <c r="D64" s="202"/>
      <c r="E64" s="202"/>
      <c r="F64" s="202"/>
      <c r="G64" s="202"/>
      <c r="H64" s="202"/>
      <c r="I64" s="202"/>
      <c r="J64" s="202"/>
      <c r="K64" s="202"/>
      <c r="L64" s="202"/>
      <c r="M64" s="202"/>
    </row>
    <row r="65" spans="1:13" ht="19.5" customHeight="1" x14ac:dyDescent="0.15">
      <c r="B65" s="189" t="s">
        <v>243</v>
      </c>
      <c r="C65" s="198">
        <f>C63</f>
        <v>0</v>
      </c>
      <c r="D65" s="198">
        <f t="shared" ref="D65:I65" si="2">C65+D63</f>
        <v>0</v>
      </c>
      <c r="E65" s="198">
        <f t="shared" si="2"/>
        <v>0</v>
      </c>
      <c r="F65" s="198">
        <f t="shared" si="2"/>
        <v>0</v>
      </c>
      <c r="G65" s="198">
        <f t="shared" si="2"/>
        <v>0</v>
      </c>
      <c r="H65" s="198">
        <f t="shared" si="2"/>
        <v>0</v>
      </c>
      <c r="I65" s="198">
        <f t="shared" si="2"/>
        <v>0</v>
      </c>
      <c r="J65" s="202"/>
      <c r="K65" s="202"/>
      <c r="L65" s="202"/>
      <c r="M65" s="202"/>
    </row>
    <row r="66" spans="1:13" ht="12.75" customHeight="1" thickBot="1" x14ac:dyDescent="0.2">
      <c r="A66" s="207"/>
      <c r="B66" s="208"/>
      <c r="C66" s="209"/>
      <c r="D66" s="208"/>
      <c r="E66" s="208"/>
      <c r="F66" s="208"/>
      <c r="G66" s="208"/>
      <c r="H66" s="208"/>
      <c r="I66" s="208"/>
      <c r="J66" s="208"/>
      <c r="K66" s="208"/>
      <c r="L66" s="208"/>
      <c r="M66" s="208"/>
    </row>
    <row r="68" spans="1:13" ht="14" x14ac:dyDescent="0.15">
      <c r="A68" s="189" t="s">
        <v>228</v>
      </c>
    </row>
    <row r="69" spans="1:13" ht="15" thickBot="1" x14ac:dyDescent="0.2">
      <c r="B69" s="189" t="s">
        <v>272</v>
      </c>
      <c r="C69" s="189"/>
      <c r="F69" t="s">
        <v>245</v>
      </c>
    </row>
    <row r="70" spans="1:13" ht="18" thickTop="1" thickBot="1" x14ac:dyDescent="0.25">
      <c r="D70" s="206">
        <f>IF(I25&gt;0,(I65-I25)/I25,0)</f>
        <v>0</v>
      </c>
      <c r="F70" t="s">
        <v>231</v>
      </c>
    </row>
    <row r="71" spans="1:13" ht="15" thickTop="1" x14ac:dyDescent="0.15">
      <c r="B71" s="200" t="str">
        <f>IF(D70&lt;=0, "This project is not justified by dollar savings alone; use the VOI Project Benefits worksheet to determine qualitative benefits", IF(D70&gt;0.8,"This project has a strong expected financial return on investment", "While this project shows savings, risk and qualitative benefits from the VOI Project Benefits worksheet should also be evaluated"))</f>
        <v>This project is not justified by dollar savings alone; use the VOI Project Benefits worksheet to determine qualitative benefits</v>
      </c>
    </row>
    <row r="72" spans="1:13" ht="14" thickBot="1" x14ac:dyDescent="0.2"/>
    <row r="73" spans="1:13" ht="18" thickTop="1" thickBot="1" x14ac:dyDescent="0.25">
      <c r="B73" s="189" t="s">
        <v>232</v>
      </c>
      <c r="C73" s="189"/>
      <c r="D73" s="221" t="e">
        <f>IF(C65&gt;=C25,C76,IF(D65&gt;=D25,12+D76,IF(E65&gt;=E25,24+E76,IF(F65&gt;=F25,36+F76,IF(G65&gt;=G25,48+G76,IF(H65&gt;=H25+H76,60,72+I76))))))</f>
        <v>#DIV/0!</v>
      </c>
    </row>
    <row r="74" spans="1:13" ht="14" hidden="1" thickTop="1" x14ac:dyDescent="0.15">
      <c r="B74" s="226" t="s">
        <v>246</v>
      </c>
      <c r="C74" s="233">
        <f t="shared" ref="C74:I74" si="3">C65-C25</f>
        <v>0</v>
      </c>
      <c r="D74" s="233">
        <f t="shared" si="3"/>
        <v>0</v>
      </c>
      <c r="E74" s="233">
        <f t="shared" si="3"/>
        <v>0</v>
      </c>
      <c r="F74" s="233">
        <f t="shared" si="3"/>
        <v>0</v>
      </c>
      <c r="G74" s="233">
        <f t="shared" si="3"/>
        <v>0</v>
      </c>
      <c r="H74" s="233">
        <f t="shared" si="3"/>
        <v>0</v>
      </c>
      <c r="I74" s="233">
        <f t="shared" si="3"/>
        <v>0</v>
      </c>
    </row>
    <row r="75" spans="1:13" hidden="1" x14ac:dyDescent="0.15">
      <c r="B75" s="226" t="s">
        <v>247</v>
      </c>
      <c r="C75" s="233">
        <f>C63-C25</f>
        <v>0</v>
      </c>
      <c r="D75" s="233">
        <f t="shared" ref="D75:I75" si="4">D63-D19</f>
        <v>0</v>
      </c>
      <c r="E75" s="233">
        <f t="shared" si="4"/>
        <v>0</v>
      </c>
      <c r="F75" s="233">
        <f t="shared" si="4"/>
        <v>0</v>
      </c>
      <c r="G75" s="233">
        <f t="shared" si="4"/>
        <v>0</v>
      </c>
      <c r="H75" s="233">
        <f t="shared" si="4"/>
        <v>0</v>
      </c>
      <c r="I75" s="233">
        <f t="shared" si="4"/>
        <v>0</v>
      </c>
    </row>
    <row r="76" spans="1:13" hidden="1" x14ac:dyDescent="0.15">
      <c r="B76" s="226" t="s">
        <v>248</v>
      </c>
      <c r="C76" s="226" t="e">
        <f t="shared" ref="C76:I76" si="5">((C75-C74)/C75)*12</f>
        <v>#DIV/0!</v>
      </c>
      <c r="D76" s="226" t="e">
        <f t="shared" si="5"/>
        <v>#DIV/0!</v>
      </c>
      <c r="E76" s="226" t="e">
        <f t="shared" si="5"/>
        <v>#DIV/0!</v>
      </c>
      <c r="F76" s="226" t="e">
        <f t="shared" si="5"/>
        <v>#DIV/0!</v>
      </c>
      <c r="G76" s="226" t="e">
        <f t="shared" si="5"/>
        <v>#DIV/0!</v>
      </c>
      <c r="H76" s="226" t="e">
        <f t="shared" si="5"/>
        <v>#DIV/0!</v>
      </c>
      <c r="I76" s="226" t="e">
        <f t="shared" si="5"/>
        <v>#DIV/0!</v>
      </c>
    </row>
    <row r="77" spans="1:13" ht="14" thickTop="1" x14ac:dyDescent="0.15"/>
  </sheetData>
  <sheetProtection sheet="1" objects="1" scenarios="1"/>
  <phoneticPr fontId="3" type="noConversion"/>
  <dataValidations count="1">
    <dataValidation type="whole" allowBlank="1" showInputMessage="1" showErrorMessage="1" sqref="C29">
      <formula1>0</formula1>
      <formula2>36</formula2>
    </dataValidation>
  </dataValidations>
  <pageMargins left="0.55000000000000004" right="0.35" top="0.86" bottom="0.51" header="0.5" footer="0.5"/>
  <pageSetup scale="95" orientation="landscape" horizontalDpi="4294967295" verticalDpi="4294967295"/>
  <headerFooter>
    <oddHeader>&amp;C&amp;14Return on Investment Analysis&amp;R&amp;D</oddHeader>
  </headerFooter>
  <rowBreaks count="2" manualBreakCount="2">
    <brk id="27" max="16383" man="1"/>
    <brk id="66" max="16383" man="1"/>
  </row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Instructions</vt:lpstr>
      <vt:lpstr>Input</vt:lpstr>
      <vt:lpstr>Cost_Summary</vt:lpstr>
      <vt:lpstr>TCO-All_Data</vt:lpstr>
      <vt:lpstr>TCO-Relevant_Data</vt:lpstr>
      <vt:lpstr>ROI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 Kaestner</dc:creator>
  <cp:lastModifiedBy>DFZ</cp:lastModifiedBy>
  <cp:lastPrinted>2016-05-19T12:49:51Z</cp:lastPrinted>
  <dcterms:created xsi:type="dcterms:W3CDTF">2005-02-22T17:56:59Z</dcterms:created>
  <dcterms:modified xsi:type="dcterms:W3CDTF">2016-08-27T22:28:45Z</dcterms:modified>
</cp:coreProperties>
</file>